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drawings/drawing2.xml" ContentType="application/vnd.openxmlformats-officedocument.drawing+xml"/>
  <Override PartName="/xl/activeX/activeX2.xml" ContentType="application/vnd.ms-office.activeX+xml"/>
  <Override PartName="/xl/activeX/activeX2.bin" ContentType="application/vnd.ms-office.activeX"/>
  <Override PartName="/xl/drawings/drawing3.xml" ContentType="application/vnd.openxmlformats-officedocument.drawing+xml"/>
  <Override PartName="/xl/drawings/drawing4.xml" ContentType="application/vnd.openxmlformats-officedocument.drawing+xml"/>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drawings/drawing5.xml" ContentType="application/vnd.openxmlformats-officedocument.drawing+xml"/>
  <Override PartName="/xl/charts/chart1.xml" ContentType="application/vnd.openxmlformats-officedocument.drawingml.chart+xml"/>
  <Override PartName="/xl/drawings/drawing6.xml" ContentType="application/vnd.openxmlformats-officedocument.drawing+xml"/>
  <Override PartName="/xl/charts/chart2.xml" ContentType="application/vnd.openxmlformats-officedocument.drawingml.chart+xml"/>
  <Override PartName="/xl/drawings/drawing7.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drawings/drawing8.xml" ContentType="application/vnd.openxmlformats-officedocument.drawing+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drawings/drawing9.xml" ContentType="application/vnd.openxmlformats-officedocument.drawing+xml"/>
  <Override PartName="/xl/drawings/drawing10.xml" ContentType="application/vnd.openxmlformats-officedocument.drawing+xml"/>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orp\data\HR\RG_H&amp;S\500 Corp Health &amp; Safety Team\Maria Pop\"/>
    </mc:Choice>
  </mc:AlternateContent>
  <bookViews>
    <workbookView xWindow="360" yWindow="240" windowWidth="16920" windowHeight="8352" firstSheet="3" activeTab="3"/>
  </bookViews>
  <sheets>
    <sheet name="Before You Start" sheetId="1" r:id="rId1"/>
    <sheet name="Instructions &amp; Help" sheetId="14" state="hidden" r:id="rId2"/>
    <sheet name="Categories" sheetId="18" r:id="rId3"/>
    <sheet name="Enter Questionnaire Scores" sheetId="2" r:id="rId4"/>
    <sheet name="Input" sheetId="13" state="hidden" r:id="rId5"/>
    <sheet name="Data Sets" sheetId="30" r:id="rId6"/>
    <sheet name="Summary of Results" sheetId="3" r:id="rId7"/>
    <sheet name="Question by Question" sheetId="8" r:id="rId8"/>
    <sheet name="Totals" sheetId="22" r:id="rId9"/>
    <sheet name="Subtotals" sheetId="6" state="hidden" r:id="rId10"/>
    <sheet name="Graphs" sheetId="11" state="hidden" r:id="rId11"/>
    <sheet name="Graphs (B&amp;W)" sheetId="16" state="hidden" r:id="rId12"/>
    <sheet name="Open" sheetId="15" state="hidden" r:id="rId13"/>
    <sheet name="Raw Data" sheetId="5" r:id="rId14"/>
    <sheet name="Options" sheetId="21" r:id="rId15"/>
    <sheet name="Working Set" sheetId="17" state="hidden" r:id="rId16"/>
    <sheet name="Colour Index" sheetId="19" state="hidden" r:id="rId17"/>
    <sheet name="Factors" sheetId="20" state="hidden" r:id="rId18"/>
    <sheet name="Data Set Config" sheetId="23" state="hidden" r:id="rId19"/>
    <sheet name="DS_Blank" sheetId="29" state="hidden" r:id="rId20"/>
    <sheet name="DS_PWC2004" sheetId="25" state="hidden" r:id="rId21"/>
    <sheet name="DS_SIP1" sheetId="31" state="hidden" r:id="rId22"/>
    <sheet name="DS_ORGAVE2008" sheetId="32" state="hidden" r:id="rId23"/>
  </sheets>
  <definedNames>
    <definedName name="_xlnm._FilterDatabase" localSheetId="12" hidden="1">Open!$B$2:$G$11</definedName>
    <definedName name="_xlnm._FilterDatabase" localSheetId="13" hidden="1">'Raw Data'!$A$1:$CE$2355</definedName>
    <definedName name="CatInput">Categories!$B$16:$M$316</definedName>
    <definedName name="_xlnm.Print_Area" localSheetId="12">Open!$B:$G</definedName>
    <definedName name="_xlnm.Print_Area" localSheetId="7">'Question by Question'!$B$2:$N$40</definedName>
    <definedName name="_xlnm.Print_Area" localSheetId="6">'Summary of Results'!$B$2:$T$42</definedName>
  </definedNames>
  <calcPr calcId="152511"/>
</workbook>
</file>

<file path=xl/calcChain.xml><?xml version="1.0" encoding="utf-8"?>
<calcChain xmlns="http://schemas.openxmlformats.org/spreadsheetml/2006/main">
  <c r="C4" i="20" l="1"/>
  <c r="D4" i="20"/>
  <c r="C5" i="20"/>
  <c r="E5" i="20" s="1"/>
  <c r="D5" i="20"/>
  <c r="C6" i="20"/>
  <c r="E6" i="20" s="1"/>
  <c r="J14" i="22" s="1"/>
  <c r="J56" i="22" s="1"/>
  <c r="D6" i="20"/>
  <c r="C7" i="20"/>
  <c r="E7" i="20" s="1"/>
  <c r="E9" i="8" s="1"/>
  <c r="D7" i="20"/>
  <c r="C8" i="20"/>
  <c r="E8" i="20" s="1"/>
  <c r="D8" i="20"/>
  <c r="C9" i="20"/>
  <c r="E9" i="20" s="1"/>
  <c r="D9" i="20"/>
  <c r="C10" i="20"/>
  <c r="E10" i="20"/>
  <c r="D10" i="20"/>
  <c r="C11" i="20"/>
  <c r="E11" i="20" s="1"/>
  <c r="D11" i="20"/>
  <c r="C13" i="20"/>
  <c r="E13" i="20" s="1"/>
  <c r="D13" i="20"/>
  <c r="C14" i="20"/>
  <c r="E14" i="20" s="1"/>
  <c r="D14" i="20"/>
  <c r="D12" i="20" s="1"/>
  <c r="C15" i="20"/>
  <c r="E15" i="20"/>
  <c r="D15" i="20"/>
  <c r="C16" i="20"/>
  <c r="E16" i="20" s="1"/>
  <c r="D16" i="20"/>
  <c r="C17" i="20"/>
  <c r="E17" i="20" s="1"/>
  <c r="D17" i="20"/>
  <c r="C18" i="20"/>
  <c r="E18" i="20" s="1"/>
  <c r="D18" i="20"/>
  <c r="C20" i="20"/>
  <c r="E20" i="20" s="1"/>
  <c r="D20" i="20"/>
  <c r="C21" i="20"/>
  <c r="E21" i="20" s="1"/>
  <c r="D21" i="20"/>
  <c r="D19" i="20" s="1"/>
  <c r="C22" i="20"/>
  <c r="E22" i="20" s="1"/>
  <c r="D22" i="20"/>
  <c r="C23" i="20"/>
  <c r="E23" i="20"/>
  <c r="D23" i="20"/>
  <c r="C24" i="20"/>
  <c r="E24" i="20" s="1"/>
  <c r="D24" i="20"/>
  <c r="C26" i="20"/>
  <c r="E26" i="20" s="1"/>
  <c r="D26" i="20"/>
  <c r="C27" i="20"/>
  <c r="E27" i="20" s="1"/>
  <c r="D27" i="20"/>
  <c r="C28" i="20"/>
  <c r="E28" i="20" s="1"/>
  <c r="D28" i="20"/>
  <c r="C29" i="20"/>
  <c r="E29" i="20" s="1"/>
  <c r="D29" i="20"/>
  <c r="C31" i="20"/>
  <c r="E31" i="20" s="1"/>
  <c r="J6" i="8" s="1"/>
  <c r="D31" i="20"/>
  <c r="C32" i="20"/>
  <c r="E32" i="20"/>
  <c r="D32" i="20"/>
  <c r="C33" i="20"/>
  <c r="E33" i="20" s="1"/>
  <c r="D33" i="20"/>
  <c r="C34" i="20"/>
  <c r="E34" i="20" s="1"/>
  <c r="D34" i="20"/>
  <c r="C36" i="20"/>
  <c r="E36" i="20"/>
  <c r="D36" i="20"/>
  <c r="C37" i="20"/>
  <c r="E37" i="20" s="1"/>
  <c r="D37" i="20"/>
  <c r="C38" i="20"/>
  <c r="E38" i="20" s="1"/>
  <c r="D38" i="20"/>
  <c r="C39" i="20"/>
  <c r="E39" i="20"/>
  <c r="D39" i="20"/>
  <c r="C40" i="20"/>
  <c r="E40" i="20" s="1"/>
  <c r="D40" i="20"/>
  <c r="C42" i="20"/>
  <c r="E42" i="20" s="1"/>
  <c r="D42" i="20"/>
  <c r="C43" i="20"/>
  <c r="E43" i="20"/>
  <c r="D43" i="20"/>
  <c r="C44" i="20"/>
  <c r="E44" i="20" s="1"/>
  <c r="D44" i="20"/>
  <c r="E9" i="11"/>
  <c r="E276" i="11" s="1"/>
  <c r="B12" i="11"/>
  <c r="C45" i="11"/>
  <c r="C46" i="11"/>
  <c r="C47" i="11"/>
  <c r="C49" i="11"/>
  <c r="C50" i="11"/>
  <c r="C51" i="11"/>
  <c r="C52" i="11"/>
  <c r="C53" i="11"/>
  <c r="C54" i="11"/>
  <c r="C55" i="11"/>
  <c r="C56" i="11"/>
  <c r="C57" i="11"/>
  <c r="C58" i="11"/>
  <c r="C59" i="11"/>
  <c r="C60" i="11"/>
  <c r="C61" i="11"/>
  <c r="E70" i="11"/>
  <c r="E73" i="11"/>
  <c r="B79" i="11"/>
  <c r="E137" i="11"/>
  <c r="E140" i="11"/>
  <c r="B146" i="11"/>
  <c r="E204" i="11"/>
  <c r="E207" i="11"/>
  <c r="B213" i="11"/>
  <c r="E270" i="11"/>
  <c r="E273" i="11"/>
  <c r="B279" i="11"/>
  <c r="E336" i="11"/>
  <c r="E339" i="11"/>
  <c r="B345" i="11"/>
  <c r="E403" i="11"/>
  <c r="E406" i="11"/>
  <c r="B412" i="11"/>
  <c r="E470" i="11"/>
  <c r="E473" i="11"/>
  <c r="B479" i="11"/>
  <c r="E536" i="11"/>
  <c r="E539" i="11"/>
  <c r="B545" i="11"/>
  <c r="E9" i="16"/>
  <c r="E476" i="16" s="1"/>
  <c r="B12" i="16"/>
  <c r="C45" i="16"/>
  <c r="C46" i="16"/>
  <c r="C47" i="16"/>
  <c r="B48" i="16"/>
  <c r="C49" i="16"/>
  <c r="C50" i="16"/>
  <c r="C51" i="16"/>
  <c r="C52" i="16"/>
  <c r="C53" i="16"/>
  <c r="C54" i="16"/>
  <c r="C55" i="16"/>
  <c r="B56" i="16"/>
  <c r="C56" i="16"/>
  <c r="C57" i="16"/>
  <c r="C58" i="16"/>
  <c r="C59" i="16"/>
  <c r="C60" i="16"/>
  <c r="C61" i="16"/>
  <c r="E70" i="16"/>
  <c r="E73" i="16"/>
  <c r="B79" i="16"/>
  <c r="E137" i="16"/>
  <c r="E140" i="16"/>
  <c r="B146" i="16"/>
  <c r="B190" i="16"/>
  <c r="E204" i="16"/>
  <c r="E207" i="16"/>
  <c r="B213" i="16"/>
  <c r="E270" i="16"/>
  <c r="E273" i="16"/>
  <c r="B279" i="16"/>
  <c r="E336" i="16"/>
  <c r="E339" i="16"/>
  <c r="B345" i="16"/>
  <c r="E403" i="16"/>
  <c r="E406" i="16"/>
  <c r="B412" i="16"/>
  <c r="E470" i="16"/>
  <c r="E473" i="16"/>
  <c r="B479" i="16"/>
  <c r="E536" i="16"/>
  <c r="E539" i="16"/>
  <c r="B545" i="16"/>
  <c r="K8" i="8"/>
  <c r="M13" i="8"/>
  <c r="AD13" i="8"/>
  <c r="M14" i="8"/>
  <c r="AD14" i="8"/>
  <c r="AD15" i="8"/>
  <c r="AD16" i="8"/>
  <c r="AD17" i="8"/>
  <c r="AD18" i="8"/>
  <c r="AD19" i="8"/>
  <c r="D40" i="8"/>
  <c r="B1" i="5"/>
  <c r="C1" i="5"/>
  <c r="D1" i="5"/>
  <c r="E1" i="5"/>
  <c r="F1" i="5"/>
  <c r="G1" i="5"/>
  <c r="H1" i="5"/>
  <c r="I1" i="5"/>
  <c r="J1" i="5"/>
  <c r="K1" i="5"/>
  <c r="L1" i="5"/>
  <c r="M1" i="5"/>
  <c r="R2" i="6"/>
  <c r="E6" i="6"/>
  <c r="F6" i="6"/>
  <c r="F160" i="6" s="1"/>
  <c r="G6" i="6"/>
  <c r="H6" i="6"/>
  <c r="I6" i="6"/>
  <c r="J6" i="6"/>
  <c r="K6" i="6"/>
  <c r="K160" i="6" s="1"/>
  <c r="E7" i="6"/>
  <c r="F7" i="6"/>
  <c r="F110" i="6" s="1"/>
  <c r="G7" i="6"/>
  <c r="H7" i="6"/>
  <c r="I7" i="6"/>
  <c r="I110" i="6" s="1"/>
  <c r="J7" i="6"/>
  <c r="J110" i="6" s="1"/>
  <c r="K7" i="6"/>
  <c r="K110" i="6" s="1"/>
  <c r="D120" i="6" s="1"/>
  <c r="E8" i="6"/>
  <c r="F8" i="6"/>
  <c r="G8" i="6"/>
  <c r="G85" i="6" s="1"/>
  <c r="H8" i="6"/>
  <c r="I8" i="6"/>
  <c r="J8" i="6"/>
  <c r="J85" i="6"/>
  <c r="K8" i="6"/>
  <c r="K85" i="6" s="1"/>
  <c r="D103" i="6" s="1"/>
  <c r="E9" i="6"/>
  <c r="F9" i="6"/>
  <c r="G9" i="6"/>
  <c r="H9" i="6"/>
  <c r="H161" i="6" s="1"/>
  <c r="I9" i="6"/>
  <c r="J9" i="6"/>
  <c r="J161" i="6" s="1"/>
  <c r="K9" i="6"/>
  <c r="K161" i="6" s="1"/>
  <c r="E10" i="6"/>
  <c r="F10" i="6"/>
  <c r="F147" i="6" s="1"/>
  <c r="G10" i="6"/>
  <c r="H10" i="6"/>
  <c r="I10" i="6"/>
  <c r="J10" i="6"/>
  <c r="J147" i="6" s="1"/>
  <c r="K10" i="6"/>
  <c r="K147" i="6" s="1"/>
  <c r="D153" i="6" s="1"/>
  <c r="E11" i="6"/>
  <c r="E86" i="6" s="1"/>
  <c r="F11" i="6"/>
  <c r="G11" i="6"/>
  <c r="H11" i="6"/>
  <c r="H86" i="6" s="1"/>
  <c r="I11" i="6"/>
  <c r="I86" i="6" s="1"/>
  <c r="J11" i="6"/>
  <c r="J86" i="6" s="1"/>
  <c r="K11" i="6"/>
  <c r="K86" i="6" s="1"/>
  <c r="E12" i="6"/>
  <c r="F12" i="6"/>
  <c r="F127" i="6" s="1"/>
  <c r="G12" i="6"/>
  <c r="H12" i="6"/>
  <c r="I12" i="6"/>
  <c r="J12" i="6"/>
  <c r="J127" i="6" s="1"/>
  <c r="K12" i="6"/>
  <c r="E13" i="6"/>
  <c r="F13" i="6"/>
  <c r="F128" i="6" s="1"/>
  <c r="G13" i="6"/>
  <c r="G128" i="6" s="1"/>
  <c r="H13" i="6"/>
  <c r="I13" i="6"/>
  <c r="I128" i="6" s="1"/>
  <c r="J13" i="6"/>
  <c r="J128" i="6" s="1"/>
  <c r="K13" i="6"/>
  <c r="K128" i="6" s="1"/>
  <c r="E14" i="6"/>
  <c r="F14" i="6"/>
  <c r="F87" i="6" s="1"/>
  <c r="G14" i="6"/>
  <c r="G87" i="6" s="1"/>
  <c r="H14" i="6"/>
  <c r="I14" i="6"/>
  <c r="I87" i="6" s="1"/>
  <c r="J14" i="6"/>
  <c r="J87" i="6" s="1"/>
  <c r="K14" i="6"/>
  <c r="K87" i="6" s="1"/>
  <c r="E15" i="6"/>
  <c r="E111" i="6" s="1"/>
  <c r="F15" i="6"/>
  <c r="G15" i="6"/>
  <c r="G111" i="6" s="1"/>
  <c r="H15" i="6"/>
  <c r="H111" i="6" s="1"/>
  <c r="I15" i="6"/>
  <c r="J15" i="6"/>
  <c r="K15" i="6"/>
  <c r="K111" i="6" s="1"/>
  <c r="E16" i="6"/>
  <c r="F16" i="6"/>
  <c r="F162" i="6" s="1"/>
  <c r="G16" i="6"/>
  <c r="G162" i="6" s="1"/>
  <c r="H16" i="6"/>
  <c r="H162" i="6" s="1"/>
  <c r="I16" i="6"/>
  <c r="I162" i="6" s="1"/>
  <c r="J16" i="6"/>
  <c r="J162" i="6" s="1"/>
  <c r="K16" i="6"/>
  <c r="K162" i="6" s="1"/>
  <c r="E17" i="6"/>
  <c r="F17" i="6"/>
  <c r="F88" i="6" s="1"/>
  <c r="G17" i="6"/>
  <c r="G88" i="6"/>
  <c r="H17" i="6"/>
  <c r="H88" i="6" s="1"/>
  <c r="I17" i="6"/>
  <c r="I88" i="6"/>
  <c r="J17" i="6"/>
  <c r="J88" i="6" s="1"/>
  <c r="K17" i="6"/>
  <c r="K88" i="6" s="1"/>
  <c r="E18" i="6"/>
  <c r="E163" i="6" s="1"/>
  <c r="F18" i="6"/>
  <c r="F163" i="6" s="1"/>
  <c r="G18" i="6"/>
  <c r="G163" i="6" s="1"/>
  <c r="H18" i="6"/>
  <c r="I18" i="6"/>
  <c r="I163" i="6" s="1"/>
  <c r="J18" i="6"/>
  <c r="J163" i="6" s="1"/>
  <c r="K18" i="6"/>
  <c r="K163" i="6" s="1"/>
  <c r="E19" i="6"/>
  <c r="E148" i="6" s="1"/>
  <c r="F19" i="6"/>
  <c r="G19" i="6"/>
  <c r="H19" i="6"/>
  <c r="H148" i="6"/>
  <c r="I19" i="6"/>
  <c r="I148" i="6"/>
  <c r="J19" i="6"/>
  <c r="J148" i="6" s="1"/>
  <c r="K19" i="6"/>
  <c r="K148" i="6" s="1"/>
  <c r="E20" i="6"/>
  <c r="E112" i="6" s="1"/>
  <c r="F20" i="6"/>
  <c r="F112" i="6" s="1"/>
  <c r="G20" i="6"/>
  <c r="G112" i="6" s="1"/>
  <c r="H20" i="6"/>
  <c r="H112" i="6"/>
  <c r="I20" i="6"/>
  <c r="N20" i="6" s="1"/>
  <c r="J20" i="6"/>
  <c r="K20" i="6"/>
  <c r="K112" i="6" s="1"/>
  <c r="E21" i="6"/>
  <c r="F21" i="6"/>
  <c r="G21" i="6"/>
  <c r="H21" i="6"/>
  <c r="I21" i="6"/>
  <c r="I89" i="6"/>
  <c r="J21" i="6"/>
  <c r="K21" i="6"/>
  <c r="E22" i="6"/>
  <c r="E164" i="6" s="1"/>
  <c r="F22" i="6"/>
  <c r="F164" i="6" s="1"/>
  <c r="G22" i="6"/>
  <c r="G164" i="6" s="1"/>
  <c r="H22" i="6"/>
  <c r="H164" i="6" s="1"/>
  <c r="I22" i="6"/>
  <c r="I164" i="6" s="1"/>
  <c r="J22" i="6"/>
  <c r="J164" i="6" s="1"/>
  <c r="K22" i="6"/>
  <c r="E23" i="6"/>
  <c r="F23" i="6"/>
  <c r="G23" i="6"/>
  <c r="G90" i="6" s="1"/>
  <c r="H23" i="6"/>
  <c r="I23" i="6"/>
  <c r="I90" i="6" s="1"/>
  <c r="J23" i="6"/>
  <c r="J90" i="6" s="1"/>
  <c r="K23" i="6"/>
  <c r="K90" i="6" s="1"/>
  <c r="E24" i="6"/>
  <c r="F24" i="6"/>
  <c r="F113" i="6"/>
  <c r="G24" i="6"/>
  <c r="H24" i="6"/>
  <c r="I24" i="6"/>
  <c r="I113" i="6"/>
  <c r="J24" i="6"/>
  <c r="K24" i="6"/>
  <c r="K113" i="6" s="1"/>
  <c r="E25" i="6"/>
  <c r="E91" i="6" s="1"/>
  <c r="F25" i="6"/>
  <c r="F91" i="6" s="1"/>
  <c r="G25" i="6"/>
  <c r="G91" i="6" s="1"/>
  <c r="H25" i="6"/>
  <c r="H91" i="6"/>
  <c r="I25" i="6"/>
  <c r="I91" i="6" s="1"/>
  <c r="J25" i="6"/>
  <c r="J91" i="6" s="1"/>
  <c r="R91" i="6" s="1"/>
  <c r="K25" i="6"/>
  <c r="K91" i="6" s="1"/>
  <c r="E26" i="6"/>
  <c r="E149" i="6" s="1"/>
  <c r="F26" i="6"/>
  <c r="F149" i="6"/>
  <c r="G26" i="6"/>
  <c r="G149" i="6" s="1"/>
  <c r="H26" i="6"/>
  <c r="I26" i="6"/>
  <c r="J26" i="6"/>
  <c r="J149" i="6" s="1"/>
  <c r="K26" i="6"/>
  <c r="K149" i="6" s="1"/>
  <c r="E27" i="6"/>
  <c r="F27" i="6"/>
  <c r="F92" i="6" s="1"/>
  <c r="G27" i="6"/>
  <c r="G92" i="6"/>
  <c r="H27" i="6"/>
  <c r="I27" i="6"/>
  <c r="J27" i="6"/>
  <c r="J92" i="6" s="1"/>
  <c r="K27" i="6"/>
  <c r="K92" i="6" s="1"/>
  <c r="E28" i="6"/>
  <c r="E129" i="6" s="1"/>
  <c r="F28" i="6"/>
  <c r="G28" i="6"/>
  <c r="G129" i="6" s="1"/>
  <c r="H28" i="6"/>
  <c r="H129" i="6" s="1"/>
  <c r="I28" i="6"/>
  <c r="I129" i="6" s="1"/>
  <c r="J28" i="6"/>
  <c r="J129" i="6" s="1"/>
  <c r="K28" i="6"/>
  <c r="K129" i="6" s="1"/>
  <c r="E29" i="6"/>
  <c r="E130" i="6" s="1"/>
  <c r="F29" i="6"/>
  <c r="G29" i="6"/>
  <c r="H29" i="6"/>
  <c r="H130" i="6" s="1"/>
  <c r="I29" i="6"/>
  <c r="I130" i="6" s="1"/>
  <c r="J29" i="6"/>
  <c r="J130" i="6" s="1"/>
  <c r="K29" i="6"/>
  <c r="K130" i="6" s="1"/>
  <c r="E30" i="6"/>
  <c r="F30" i="6"/>
  <c r="G30" i="6"/>
  <c r="H30" i="6"/>
  <c r="H114" i="6" s="1"/>
  <c r="I30" i="6"/>
  <c r="J30" i="6"/>
  <c r="K30" i="6"/>
  <c r="K114" i="6" s="1"/>
  <c r="E31" i="6"/>
  <c r="E176" i="6" s="1"/>
  <c r="F31" i="6"/>
  <c r="F176" i="6" s="1"/>
  <c r="G31" i="6"/>
  <c r="G176" i="6"/>
  <c r="H31" i="6"/>
  <c r="I31" i="6"/>
  <c r="I176" i="6" s="1"/>
  <c r="J31" i="6"/>
  <c r="K31" i="6"/>
  <c r="K176" i="6" s="1"/>
  <c r="D181" i="6" s="1"/>
  <c r="E32" i="6"/>
  <c r="F32" i="6"/>
  <c r="G32" i="6"/>
  <c r="H32" i="6"/>
  <c r="H131" i="6" s="1"/>
  <c r="I32" i="6"/>
  <c r="I131" i="6"/>
  <c r="J32" i="6"/>
  <c r="J131" i="6"/>
  <c r="K32" i="6"/>
  <c r="K131" i="6"/>
  <c r="E33" i="6"/>
  <c r="E177" i="6" s="1"/>
  <c r="F33" i="6"/>
  <c r="F177" i="6" s="1"/>
  <c r="G33" i="6"/>
  <c r="H33" i="6"/>
  <c r="I33" i="6"/>
  <c r="J33" i="6"/>
  <c r="J177" i="6" s="1"/>
  <c r="K33" i="6"/>
  <c r="K177" i="6"/>
  <c r="E34" i="6"/>
  <c r="F34" i="6"/>
  <c r="F132" i="6" s="1"/>
  <c r="G34" i="6"/>
  <c r="H34" i="6"/>
  <c r="H132" i="6"/>
  <c r="I34" i="6"/>
  <c r="I132" i="6" s="1"/>
  <c r="J34" i="6"/>
  <c r="J132" i="6" s="1"/>
  <c r="K34" i="6"/>
  <c r="K132" i="6" s="1"/>
  <c r="E35" i="6"/>
  <c r="F35" i="6"/>
  <c r="F115" i="6"/>
  <c r="G35" i="6"/>
  <c r="H35" i="6"/>
  <c r="I35" i="6"/>
  <c r="J35" i="6"/>
  <c r="K35" i="6"/>
  <c r="K115" i="6"/>
  <c r="E36" i="6"/>
  <c r="F36" i="6"/>
  <c r="F133" i="6" s="1"/>
  <c r="G36" i="6"/>
  <c r="G133" i="6" s="1"/>
  <c r="H36" i="6"/>
  <c r="H133" i="6" s="1"/>
  <c r="I36" i="6"/>
  <c r="J36" i="6"/>
  <c r="J133" i="6" s="1"/>
  <c r="K36" i="6"/>
  <c r="E37" i="6"/>
  <c r="E178" i="6" s="1"/>
  <c r="F37" i="6"/>
  <c r="F178" i="6" s="1"/>
  <c r="G37" i="6"/>
  <c r="H37" i="6"/>
  <c r="I37" i="6"/>
  <c r="J37" i="6"/>
  <c r="J178" i="6" s="1"/>
  <c r="K37" i="6"/>
  <c r="K178" i="6" s="1"/>
  <c r="E38" i="6"/>
  <c r="F38" i="6"/>
  <c r="G38" i="6"/>
  <c r="G134" i="6"/>
  <c r="H38" i="6"/>
  <c r="H134" i="6" s="1"/>
  <c r="I38" i="6"/>
  <c r="I134" i="6" s="1"/>
  <c r="J38" i="6"/>
  <c r="K38" i="6"/>
  <c r="K134" i="6" s="1"/>
  <c r="E39" i="6"/>
  <c r="E150" i="6" s="1"/>
  <c r="F39" i="6"/>
  <c r="G39" i="6"/>
  <c r="H39" i="6"/>
  <c r="I39" i="6"/>
  <c r="I150" i="6" s="1"/>
  <c r="J39" i="6"/>
  <c r="K39" i="6"/>
  <c r="K150" i="6" s="1"/>
  <c r="E40" i="6"/>
  <c r="F40" i="6"/>
  <c r="G40" i="6"/>
  <c r="G135" i="6"/>
  <c r="H40" i="6"/>
  <c r="I40" i="6"/>
  <c r="J40" i="6"/>
  <c r="K40" i="6"/>
  <c r="K135" i="6" s="1"/>
  <c r="E41" i="6"/>
  <c r="F41" i="6"/>
  <c r="G41" i="6"/>
  <c r="H41" i="6"/>
  <c r="H93" i="6" s="1"/>
  <c r="O93" i="6" s="1"/>
  <c r="I41" i="6"/>
  <c r="I93" i="6"/>
  <c r="J41" i="6"/>
  <c r="K41" i="6"/>
  <c r="K93" i="6" s="1"/>
  <c r="E42" i="6"/>
  <c r="F42" i="6"/>
  <c r="F116" i="6" s="1"/>
  <c r="G42" i="6"/>
  <c r="H42" i="6"/>
  <c r="I42" i="6"/>
  <c r="I116" i="6" s="1"/>
  <c r="J42" i="6"/>
  <c r="J116" i="6" s="1"/>
  <c r="K42" i="6"/>
  <c r="K116" i="6" s="1"/>
  <c r="E43" i="6"/>
  <c r="F43" i="6"/>
  <c r="G43" i="6"/>
  <c r="H43" i="6"/>
  <c r="H188" i="6" s="1"/>
  <c r="I43" i="6"/>
  <c r="I188" i="6" s="1"/>
  <c r="J43" i="6"/>
  <c r="J188" i="6" s="1"/>
  <c r="K43" i="6"/>
  <c r="K188" i="6" s="1"/>
  <c r="D193" i="6" s="1"/>
  <c r="E44" i="6"/>
  <c r="F44" i="6"/>
  <c r="F179" i="6" s="1"/>
  <c r="G44" i="6"/>
  <c r="G179" i="6"/>
  <c r="H44" i="6"/>
  <c r="I44" i="6"/>
  <c r="I179" i="6" s="1"/>
  <c r="J44" i="6"/>
  <c r="K44" i="6"/>
  <c r="E45" i="6"/>
  <c r="F45" i="6"/>
  <c r="F189" i="6" s="1"/>
  <c r="G45" i="6"/>
  <c r="G189" i="6" s="1"/>
  <c r="H45" i="6"/>
  <c r="H189" i="6"/>
  <c r="I45" i="6"/>
  <c r="J45" i="6"/>
  <c r="K45" i="6"/>
  <c r="E46" i="6"/>
  <c r="E190" i="6" s="1"/>
  <c r="F46" i="6"/>
  <c r="G46" i="6"/>
  <c r="G190" i="6" s="1"/>
  <c r="H46" i="6"/>
  <c r="I46" i="6"/>
  <c r="I190" i="6"/>
  <c r="J46" i="6"/>
  <c r="K46" i="6"/>
  <c r="K190" i="6" s="1"/>
  <c r="E47" i="6"/>
  <c r="F47" i="6"/>
  <c r="G47" i="6"/>
  <c r="G94" i="6"/>
  <c r="H47" i="6"/>
  <c r="H94" i="6"/>
  <c r="I47" i="6"/>
  <c r="J47" i="6"/>
  <c r="J94" i="6" s="1"/>
  <c r="K47" i="6"/>
  <c r="K94" i="6" s="1"/>
  <c r="E48" i="6"/>
  <c r="E136" i="6" s="1"/>
  <c r="F48" i="6"/>
  <c r="F136" i="6" s="1"/>
  <c r="G48" i="6"/>
  <c r="G136" i="6"/>
  <c r="H48" i="6"/>
  <c r="I48" i="6"/>
  <c r="J48" i="6"/>
  <c r="J136" i="6" s="1"/>
  <c r="K48" i="6"/>
  <c r="K136" i="6" s="1"/>
  <c r="E49" i="6"/>
  <c r="F49" i="6"/>
  <c r="G49" i="6"/>
  <c r="G95" i="6" s="1"/>
  <c r="H49" i="6"/>
  <c r="I49" i="6"/>
  <c r="I95" i="6" s="1"/>
  <c r="J49" i="6"/>
  <c r="J95" i="6" s="1"/>
  <c r="K49" i="6"/>
  <c r="K95" i="6" s="1"/>
  <c r="E50" i="6"/>
  <c r="F50" i="6"/>
  <c r="G50" i="6"/>
  <c r="G165" i="6"/>
  <c r="H50" i="6"/>
  <c r="H165" i="6" s="1"/>
  <c r="I50" i="6"/>
  <c r="I165" i="6" s="1"/>
  <c r="J50" i="6"/>
  <c r="K50" i="6"/>
  <c r="K165" i="6" s="1"/>
  <c r="E51" i="6"/>
  <c r="F51" i="6"/>
  <c r="F96" i="6"/>
  <c r="G51" i="6"/>
  <c r="H51" i="6"/>
  <c r="H96" i="6" s="1"/>
  <c r="I51" i="6"/>
  <c r="J51" i="6"/>
  <c r="K51" i="6"/>
  <c r="K96" i="6" s="1"/>
  <c r="E52" i="6"/>
  <c r="E191" i="6" s="1"/>
  <c r="F52" i="6"/>
  <c r="F191" i="6"/>
  <c r="G52" i="6"/>
  <c r="G191" i="6" s="1"/>
  <c r="H52" i="6"/>
  <c r="I52" i="6"/>
  <c r="J52" i="6"/>
  <c r="J191" i="6" s="1"/>
  <c r="K52" i="6"/>
  <c r="K191" i="6" s="1"/>
  <c r="E53" i="6"/>
  <c r="F53" i="6"/>
  <c r="F97" i="6" s="1"/>
  <c r="G53" i="6"/>
  <c r="H53" i="6"/>
  <c r="I53" i="6"/>
  <c r="J53" i="6"/>
  <c r="J97" i="6"/>
  <c r="K53" i="6"/>
  <c r="K97" i="6" s="1"/>
  <c r="E54" i="6"/>
  <c r="F54" i="6"/>
  <c r="G54" i="6"/>
  <c r="H54" i="6"/>
  <c r="H200" i="6" s="1"/>
  <c r="I54" i="6"/>
  <c r="I200" i="6" s="1"/>
  <c r="J54" i="6"/>
  <c r="K54" i="6"/>
  <c r="K200" i="6"/>
  <c r="D203" i="6" s="1"/>
  <c r="E55" i="6"/>
  <c r="F55" i="6"/>
  <c r="F201" i="6" s="1"/>
  <c r="G55" i="6"/>
  <c r="H55" i="6"/>
  <c r="H201" i="6" s="1"/>
  <c r="I55" i="6"/>
  <c r="J55" i="6"/>
  <c r="J201" i="6" s="1"/>
  <c r="K55" i="6"/>
  <c r="K201" i="6"/>
  <c r="E56" i="6"/>
  <c r="F56" i="6"/>
  <c r="G56" i="6"/>
  <c r="G98" i="6" s="1"/>
  <c r="H56" i="6"/>
  <c r="I56" i="6"/>
  <c r="I98" i="6" s="1"/>
  <c r="J56" i="6"/>
  <c r="K56" i="6"/>
  <c r="K98" i="6" s="1"/>
  <c r="E57" i="6"/>
  <c r="F57" i="6"/>
  <c r="G57" i="6"/>
  <c r="G137" i="6" s="1"/>
  <c r="H57" i="6"/>
  <c r="H137" i="6" s="1"/>
  <c r="I57" i="6"/>
  <c r="J57" i="6"/>
  <c r="J137" i="6"/>
  <c r="K57" i="6"/>
  <c r="K137" i="6" s="1"/>
  <c r="E58" i="6"/>
  <c r="E117" i="6"/>
  <c r="F58" i="6"/>
  <c r="F117" i="6"/>
  <c r="G58" i="6"/>
  <c r="G117" i="6"/>
  <c r="H58" i="6"/>
  <c r="H117" i="6" s="1"/>
  <c r="I58" i="6"/>
  <c r="I117" i="6" s="1"/>
  <c r="M117" i="6" s="1"/>
  <c r="J58" i="6"/>
  <c r="J117" i="6" s="1"/>
  <c r="K58" i="6"/>
  <c r="K117" i="6" s="1"/>
  <c r="E59" i="6"/>
  <c r="F59" i="6"/>
  <c r="G59" i="6"/>
  <c r="H59" i="6"/>
  <c r="H99" i="6" s="1"/>
  <c r="I59" i="6"/>
  <c r="J59" i="6"/>
  <c r="K59" i="6"/>
  <c r="E60" i="6"/>
  <c r="F60" i="6"/>
  <c r="G60" i="6"/>
  <c r="G100" i="6" s="1"/>
  <c r="H60" i="6"/>
  <c r="I60" i="6"/>
  <c r="J60" i="6"/>
  <c r="K60" i="6"/>
  <c r="K100" i="6" s="1"/>
  <c r="E61" i="6"/>
  <c r="F61" i="6"/>
  <c r="F138" i="6" s="1"/>
  <c r="G61" i="6"/>
  <c r="H61" i="6"/>
  <c r="I61" i="6"/>
  <c r="I138" i="6" s="1"/>
  <c r="J61" i="6"/>
  <c r="K61" i="6"/>
  <c r="K138" i="6" s="1"/>
  <c r="E62" i="6"/>
  <c r="F62" i="6"/>
  <c r="F151" i="6" s="1"/>
  <c r="G62" i="6"/>
  <c r="G151" i="6" s="1"/>
  <c r="H62" i="6"/>
  <c r="I62" i="6"/>
  <c r="I151" i="6" s="1"/>
  <c r="J62" i="6"/>
  <c r="J151" i="6" s="1"/>
  <c r="K62" i="6"/>
  <c r="K151" i="6" s="1"/>
  <c r="E63" i="6"/>
  <c r="F63" i="6"/>
  <c r="F118" i="6" s="1"/>
  <c r="G63" i="6"/>
  <c r="H63" i="6"/>
  <c r="I63" i="6"/>
  <c r="I118" i="6" s="1"/>
  <c r="J63" i="6"/>
  <c r="J118" i="6" s="1"/>
  <c r="K63" i="6"/>
  <c r="E64" i="6"/>
  <c r="F64" i="6"/>
  <c r="G64" i="6"/>
  <c r="G166" i="6" s="1"/>
  <c r="H64" i="6"/>
  <c r="I64" i="6"/>
  <c r="J64" i="6"/>
  <c r="K64" i="6"/>
  <c r="K166" i="6"/>
  <c r="E65" i="6"/>
  <c r="F65" i="6"/>
  <c r="G65" i="6"/>
  <c r="H65" i="6"/>
  <c r="H167" i="6" s="1"/>
  <c r="I65" i="6"/>
  <c r="J65" i="6"/>
  <c r="J167" i="6" s="1"/>
  <c r="K65" i="6"/>
  <c r="K167" i="6"/>
  <c r="E66" i="6"/>
  <c r="F66" i="6"/>
  <c r="G66" i="6"/>
  <c r="G101" i="6" s="1"/>
  <c r="H66" i="6"/>
  <c r="H101" i="6"/>
  <c r="I66" i="6"/>
  <c r="J66" i="6"/>
  <c r="K66" i="6"/>
  <c r="K101" i="6" s="1"/>
  <c r="E67" i="6"/>
  <c r="E210" i="6" s="1"/>
  <c r="F67" i="6"/>
  <c r="F210" i="6" s="1"/>
  <c r="G67" i="6"/>
  <c r="H67" i="6"/>
  <c r="I67" i="6"/>
  <c r="I210" i="6" s="1"/>
  <c r="J67" i="6"/>
  <c r="K67" i="6"/>
  <c r="K210" i="6" s="1"/>
  <c r="D217" i="6" s="1"/>
  <c r="E68" i="6"/>
  <c r="Q68" i="6" s="1"/>
  <c r="F68" i="6"/>
  <c r="F211" i="6"/>
  <c r="G68" i="6"/>
  <c r="G211" i="6" s="1"/>
  <c r="H68" i="6"/>
  <c r="I68" i="6"/>
  <c r="I211" i="6" s="1"/>
  <c r="J68" i="6"/>
  <c r="J211" i="6" s="1"/>
  <c r="K68" i="6"/>
  <c r="K211" i="6"/>
  <c r="E69" i="6"/>
  <c r="F69" i="6"/>
  <c r="F212" i="6" s="1"/>
  <c r="G69" i="6"/>
  <c r="H69" i="6"/>
  <c r="I69" i="6"/>
  <c r="I212" i="6" s="1"/>
  <c r="J69" i="6"/>
  <c r="N69" i="6" s="1"/>
  <c r="K69" i="6"/>
  <c r="K212" i="6"/>
  <c r="E70" i="6"/>
  <c r="E213" i="6" s="1"/>
  <c r="F70" i="6"/>
  <c r="F213" i="6" s="1"/>
  <c r="G70" i="6"/>
  <c r="H70" i="6"/>
  <c r="I70" i="6"/>
  <c r="J70" i="6"/>
  <c r="J213" i="6" s="1"/>
  <c r="K70" i="6"/>
  <c r="K213" i="6"/>
  <c r="E71" i="6"/>
  <c r="F71" i="6"/>
  <c r="F214" i="6"/>
  <c r="G71" i="6"/>
  <c r="G214" i="6" s="1"/>
  <c r="H71" i="6"/>
  <c r="I71" i="6"/>
  <c r="P71" i="6" s="1"/>
  <c r="J71" i="6"/>
  <c r="K71" i="6"/>
  <c r="K214" i="6" s="1"/>
  <c r="E72" i="6"/>
  <c r="F72" i="6"/>
  <c r="F215" i="6" s="1"/>
  <c r="G72" i="6"/>
  <c r="G215" i="6" s="1"/>
  <c r="H72" i="6"/>
  <c r="I72" i="6"/>
  <c r="I215" i="6" s="1"/>
  <c r="J72" i="6"/>
  <c r="K72" i="6"/>
  <c r="K215" i="6"/>
  <c r="D74" i="6"/>
  <c r="D75" i="6"/>
  <c r="B85" i="6"/>
  <c r="C85" i="6"/>
  <c r="D85" i="6"/>
  <c r="F85" i="6"/>
  <c r="B86" i="6"/>
  <c r="C86" i="6"/>
  <c r="D86" i="6"/>
  <c r="B87" i="6"/>
  <c r="C87" i="6"/>
  <c r="D87" i="6"/>
  <c r="B88" i="6"/>
  <c r="C88" i="6"/>
  <c r="D88" i="6"/>
  <c r="B89" i="6"/>
  <c r="B57" i="16" s="1"/>
  <c r="C89" i="6"/>
  <c r="D89" i="6"/>
  <c r="F89" i="6"/>
  <c r="J89" i="6"/>
  <c r="K89" i="6"/>
  <c r="B90" i="6"/>
  <c r="B56" i="11"/>
  <c r="C90" i="6"/>
  <c r="D90" i="6"/>
  <c r="H90" i="6"/>
  <c r="B91" i="6"/>
  <c r="C91" i="6"/>
  <c r="D91" i="6"/>
  <c r="B92" i="6"/>
  <c r="B54" i="11"/>
  <c r="C92" i="6"/>
  <c r="D92" i="6"/>
  <c r="H92" i="6"/>
  <c r="B93" i="6"/>
  <c r="C93" i="6"/>
  <c r="D93" i="6"/>
  <c r="E93" i="6"/>
  <c r="F93" i="6"/>
  <c r="J93" i="6"/>
  <c r="B94" i="6"/>
  <c r="C94" i="6"/>
  <c r="D94" i="6"/>
  <c r="B95" i="6"/>
  <c r="C95" i="6"/>
  <c r="D95" i="6"/>
  <c r="E95" i="6"/>
  <c r="B96" i="6"/>
  <c r="C96" i="6"/>
  <c r="D96" i="6"/>
  <c r="B97" i="6"/>
  <c r="B49" i="16" s="1"/>
  <c r="C97" i="6"/>
  <c r="D97" i="6"/>
  <c r="B98" i="6"/>
  <c r="B48" i="11"/>
  <c r="C98" i="6"/>
  <c r="D98" i="6"/>
  <c r="H98" i="6"/>
  <c r="B99" i="6"/>
  <c r="C99" i="6"/>
  <c r="D99" i="6"/>
  <c r="K99" i="6"/>
  <c r="B100" i="6"/>
  <c r="B46" i="11" s="1"/>
  <c r="B46" i="16"/>
  <c r="C100" i="6"/>
  <c r="D100" i="6"/>
  <c r="B101" i="6"/>
  <c r="C101" i="6"/>
  <c r="D101" i="6"/>
  <c r="E101" i="6"/>
  <c r="B110" i="6"/>
  <c r="C110" i="6"/>
  <c r="D110" i="6"/>
  <c r="H110" i="6"/>
  <c r="B111" i="6"/>
  <c r="C111" i="6"/>
  <c r="D111" i="6"/>
  <c r="B112" i="6"/>
  <c r="C112" i="6"/>
  <c r="D112" i="6"/>
  <c r="B113" i="6"/>
  <c r="C113" i="6"/>
  <c r="D113" i="6"/>
  <c r="E113" i="6"/>
  <c r="B114" i="6"/>
  <c r="C114" i="6"/>
  <c r="D114" i="6"/>
  <c r="I114" i="6"/>
  <c r="J114" i="6"/>
  <c r="B115" i="6"/>
  <c r="C115" i="6"/>
  <c r="D115" i="6"/>
  <c r="J115" i="6"/>
  <c r="B116" i="6"/>
  <c r="C116" i="6"/>
  <c r="D116" i="6"/>
  <c r="G116" i="6"/>
  <c r="B117" i="6"/>
  <c r="C117" i="6"/>
  <c r="D117" i="6"/>
  <c r="B118" i="6"/>
  <c r="C118" i="6"/>
  <c r="D118" i="6"/>
  <c r="K118" i="6"/>
  <c r="B127" i="6"/>
  <c r="B190" i="11" s="1"/>
  <c r="C127" i="6"/>
  <c r="D127" i="6"/>
  <c r="G127" i="6"/>
  <c r="K127" i="6"/>
  <c r="D140" i="6" s="1"/>
  <c r="B128" i="6"/>
  <c r="C128" i="6"/>
  <c r="D128" i="6"/>
  <c r="B129" i="6"/>
  <c r="C129" i="6"/>
  <c r="D129" i="6"/>
  <c r="B130" i="6"/>
  <c r="C130" i="6"/>
  <c r="D130" i="6"/>
  <c r="F130" i="6"/>
  <c r="B131" i="6"/>
  <c r="C131" i="6"/>
  <c r="D131" i="6"/>
  <c r="B132" i="6"/>
  <c r="C132" i="6"/>
  <c r="D132" i="6"/>
  <c r="B133" i="6"/>
  <c r="C133" i="6"/>
  <c r="D133" i="6"/>
  <c r="K133" i="6"/>
  <c r="B134" i="6"/>
  <c r="B183" i="16"/>
  <c r="C134" i="6"/>
  <c r="D134" i="6"/>
  <c r="E134" i="6"/>
  <c r="B135" i="6"/>
  <c r="C135" i="6"/>
  <c r="D135" i="6"/>
  <c r="C182" i="11" s="1"/>
  <c r="F135" i="6"/>
  <c r="B136" i="6"/>
  <c r="C136" i="6"/>
  <c r="D136" i="6"/>
  <c r="B137" i="6"/>
  <c r="C137" i="6"/>
  <c r="D137" i="6"/>
  <c r="B138" i="6"/>
  <c r="C138" i="6"/>
  <c r="D138" i="6"/>
  <c r="J138" i="6"/>
  <c r="B147" i="6"/>
  <c r="C147" i="6"/>
  <c r="D147" i="6"/>
  <c r="B148" i="6"/>
  <c r="C148" i="6"/>
  <c r="D148" i="6"/>
  <c r="F148" i="6"/>
  <c r="B149" i="6"/>
  <c r="C149" i="6"/>
  <c r="D149" i="6"/>
  <c r="B150" i="6"/>
  <c r="B247" i="16"/>
  <c r="C150" i="6"/>
  <c r="D150" i="6"/>
  <c r="H150" i="6"/>
  <c r="B151" i="6"/>
  <c r="B246" i="11" s="1"/>
  <c r="C151" i="6"/>
  <c r="D151" i="6"/>
  <c r="B160" i="6"/>
  <c r="B319" i="11" s="1"/>
  <c r="C160" i="6"/>
  <c r="D160" i="6"/>
  <c r="G160" i="6"/>
  <c r="H160" i="6"/>
  <c r="J160" i="6"/>
  <c r="D169" i="6"/>
  <c r="B161" i="6"/>
  <c r="C161" i="6"/>
  <c r="D161" i="6"/>
  <c r="F161" i="6"/>
  <c r="B162" i="6"/>
  <c r="C162" i="6"/>
  <c r="D162" i="6"/>
  <c r="B163" i="6"/>
  <c r="C163" i="6"/>
  <c r="D163" i="6"/>
  <c r="B164" i="6"/>
  <c r="C164" i="6"/>
  <c r="D164" i="6"/>
  <c r="K164" i="6"/>
  <c r="B165" i="6"/>
  <c r="C165" i="6"/>
  <c r="D165" i="6"/>
  <c r="B166" i="6"/>
  <c r="C166" i="6"/>
  <c r="D166" i="6"/>
  <c r="H166" i="6"/>
  <c r="B167" i="6"/>
  <c r="C167" i="6"/>
  <c r="D167" i="6"/>
  <c r="B176" i="6"/>
  <c r="C176" i="6"/>
  <c r="D176" i="6"/>
  <c r="B177" i="6"/>
  <c r="C177" i="6"/>
  <c r="D177" i="6"/>
  <c r="G177" i="6"/>
  <c r="I177" i="6"/>
  <c r="B178" i="6"/>
  <c r="C178" i="6"/>
  <c r="D178" i="6"/>
  <c r="H178" i="6"/>
  <c r="B179" i="6"/>
  <c r="C179" i="6"/>
  <c r="D179" i="6"/>
  <c r="J179" i="6"/>
  <c r="K179" i="6"/>
  <c r="B188" i="6"/>
  <c r="C188" i="6"/>
  <c r="D188" i="6"/>
  <c r="B189" i="6"/>
  <c r="C189" i="6"/>
  <c r="D189" i="6"/>
  <c r="J189" i="6"/>
  <c r="K189" i="6"/>
  <c r="B190" i="6"/>
  <c r="C190" i="6"/>
  <c r="D190" i="6"/>
  <c r="C446" i="16" s="1"/>
  <c r="F190" i="6"/>
  <c r="J190" i="6"/>
  <c r="B191" i="6"/>
  <c r="C191" i="6"/>
  <c r="D191" i="6"/>
  <c r="I191" i="6"/>
  <c r="B200" i="6"/>
  <c r="C200" i="6"/>
  <c r="D200" i="6"/>
  <c r="J200" i="6"/>
  <c r="B201" i="6"/>
  <c r="C201" i="6"/>
  <c r="D201" i="6"/>
  <c r="G201" i="6"/>
  <c r="B210" i="6"/>
  <c r="B583" i="11" s="1"/>
  <c r="C210" i="6"/>
  <c r="D210" i="6"/>
  <c r="B211" i="6"/>
  <c r="C211" i="6"/>
  <c r="D211" i="6"/>
  <c r="H211" i="6"/>
  <c r="B212" i="6"/>
  <c r="C212" i="6"/>
  <c r="D212" i="6"/>
  <c r="E212" i="6"/>
  <c r="B213" i="6"/>
  <c r="B580" i="11"/>
  <c r="C213" i="6"/>
  <c r="D213" i="6"/>
  <c r="B214" i="6"/>
  <c r="C214" i="6"/>
  <c r="D214" i="6"/>
  <c r="J214" i="6"/>
  <c r="B215" i="6"/>
  <c r="C215" i="6"/>
  <c r="D215" i="6"/>
  <c r="K5" i="3"/>
  <c r="K6" i="3"/>
  <c r="C41" i="3"/>
  <c r="R2" i="22"/>
  <c r="D6" i="22"/>
  <c r="D116" i="22" s="1"/>
  <c r="E6" i="22"/>
  <c r="F6" i="22"/>
  <c r="G6" i="22"/>
  <c r="G116" i="22" s="1"/>
  <c r="H6" i="22"/>
  <c r="I6" i="22"/>
  <c r="D7" i="22"/>
  <c r="E7" i="22"/>
  <c r="E69" i="22" s="1"/>
  <c r="F7" i="22"/>
  <c r="G7" i="22"/>
  <c r="H7" i="22"/>
  <c r="I7" i="22"/>
  <c r="D8" i="22"/>
  <c r="D54" i="22" s="1"/>
  <c r="E8" i="22"/>
  <c r="E54" i="22" s="1"/>
  <c r="F8" i="22"/>
  <c r="F54" i="22" s="1"/>
  <c r="G8" i="22"/>
  <c r="G54" i="22" s="1"/>
  <c r="P54" i="22" s="1"/>
  <c r="P62" i="22" s="1"/>
  <c r="H8" i="22"/>
  <c r="H54" i="22" s="1"/>
  <c r="I8" i="22"/>
  <c r="I54" i="22"/>
  <c r="D9" i="22"/>
  <c r="D117" i="22" s="1"/>
  <c r="E9" i="22"/>
  <c r="E117" i="22" s="1"/>
  <c r="F9" i="22"/>
  <c r="G9" i="22"/>
  <c r="G117" i="22" s="1"/>
  <c r="H9" i="22"/>
  <c r="H117" i="22"/>
  <c r="I9" i="22"/>
  <c r="I117" i="22"/>
  <c r="D10" i="22"/>
  <c r="E10" i="22"/>
  <c r="F10" i="22"/>
  <c r="F105" i="22" s="1"/>
  <c r="G10" i="22"/>
  <c r="G105" i="22" s="1"/>
  <c r="G109" i="22" s="1"/>
  <c r="H10" i="22"/>
  <c r="I10" i="22"/>
  <c r="I105" i="22" s="1"/>
  <c r="D11" i="22"/>
  <c r="E11" i="22"/>
  <c r="E55" i="22" s="1"/>
  <c r="F11" i="22"/>
  <c r="F55" i="22" s="1"/>
  <c r="G11" i="22"/>
  <c r="H11" i="22"/>
  <c r="I11" i="22"/>
  <c r="I55" i="22" s="1"/>
  <c r="D12" i="22"/>
  <c r="D94" i="22" s="1"/>
  <c r="E12" i="22"/>
  <c r="E94" i="22" s="1"/>
  <c r="F12" i="22"/>
  <c r="G12" i="22"/>
  <c r="G94" i="22" s="1"/>
  <c r="H12" i="22"/>
  <c r="H94" i="22" s="1"/>
  <c r="I12" i="22"/>
  <c r="D13" i="22"/>
  <c r="E13" i="22"/>
  <c r="O13" i="22" s="1"/>
  <c r="F13" i="22"/>
  <c r="G13" i="22"/>
  <c r="G82" i="22" s="1"/>
  <c r="H13" i="22"/>
  <c r="I13" i="22"/>
  <c r="D14" i="22"/>
  <c r="D56" i="22" s="1"/>
  <c r="E14" i="22"/>
  <c r="E56" i="22" s="1"/>
  <c r="F14" i="22"/>
  <c r="F56" i="22" s="1"/>
  <c r="G14" i="22"/>
  <c r="G56" i="22" s="1"/>
  <c r="H14" i="22"/>
  <c r="I14" i="22"/>
  <c r="D15" i="22"/>
  <c r="E15" i="22"/>
  <c r="E70" i="22" s="1"/>
  <c r="F15" i="22"/>
  <c r="G15" i="22"/>
  <c r="H15" i="22"/>
  <c r="H70" i="22" s="1"/>
  <c r="I15" i="22"/>
  <c r="I70" i="22" s="1"/>
  <c r="D16" i="22"/>
  <c r="D118" i="22"/>
  <c r="E16" i="22"/>
  <c r="F16" i="22"/>
  <c r="G16" i="22"/>
  <c r="H16" i="22"/>
  <c r="H118" i="22"/>
  <c r="Q118" i="22" s="1"/>
  <c r="I16" i="22"/>
  <c r="I118" i="22"/>
  <c r="D17" i="22"/>
  <c r="D57" i="22" s="1"/>
  <c r="E17" i="22"/>
  <c r="E57" i="22" s="1"/>
  <c r="F17" i="22"/>
  <c r="F57" i="22"/>
  <c r="G17" i="22"/>
  <c r="G57" i="22"/>
  <c r="H17" i="22"/>
  <c r="I17" i="22"/>
  <c r="D18" i="22"/>
  <c r="D119" i="22" s="1"/>
  <c r="E18" i="22"/>
  <c r="F18" i="22"/>
  <c r="F119" i="22"/>
  <c r="G18" i="22"/>
  <c r="G119" i="22" s="1"/>
  <c r="H18" i="22"/>
  <c r="H119" i="22" s="1"/>
  <c r="I18" i="22"/>
  <c r="D19" i="22"/>
  <c r="D106" i="22" s="1"/>
  <c r="E19" i="22"/>
  <c r="E106" i="22" s="1"/>
  <c r="F19" i="22"/>
  <c r="F106" i="22" s="1"/>
  <c r="G19" i="22"/>
  <c r="H19" i="22"/>
  <c r="H106" i="22" s="1"/>
  <c r="I19" i="22"/>
  <c r="I106" i="22" s="1"/>
  <c r="D20" i="22"/>
  <c r="D71" i="22" s="1"/>
  <c r="E20" i="22"/>
  <c r="F20" i="22"/>
  <c r="F71" i="22" s="1"/>
  <c r="G20" i="22"/>
  <c r="H20" i="22"/>
  <c r="I20" i="22"/>
  <c r="D21" i="22"/>
  <c r="D58" i="22" s="1"/>
  <c r="E21" i="22"/>
  <c r="E58" i="22" s="1"/>
  <c r="F21" i="22"/>
  <c r="G21" i="22"/>
  <c r="G58" i="22" s="1"/>
  <c r="H21" i="22"/>
  <c r="H58" i="22" s="1"/>
  <c r="I21" i="22"/>
  <c r="D22" i="22"/>
  <c r="D120" i="22" s="1"/>
  <c r="E22" i="22"/>
  <c r="E120" i="22" s="1"/>
  <c r="F22" i="22"/>
  <c r="F41" i="22" s="1"/>
  <c r="G22" i="22"/>
  <c r="G120" i="22" s="1"/>
  <c r="H22" i="22"/>
  <c r="I22" i="22"/>
  <c r="I120" i="22" s="1"/>
  <c r="D23" i="22"/>
  <c r="D59" i="22" s="1"/>
  <c r="E23" i="22"/>
  <c r="F23" i="22"/>
  <c r="G23" i="22"/>
  <c r="G59" i="22" s="1"/>
  <c r="H23" i="22"/>
  <c r="H59" i="22" s="1"/>
  <c r="N59" i="22" s="1"/>
  <c r="I23" i="22"/>
  <c r="I59" i="22" s="1"/>
  <c r="D24" i="22"/>
  <c r="D72" i="22" s="1"/>
  <c r="E24" i="22"/>
  <c r="F24" i="22"/>
  <c r="F72" i="22" s="1"/>
  <c r="G24" i="22"/>
  <c r="G72" i="22" s="1"/>
  <c r="H24" i="22"/>
  <c r="H72" i="22" s="1"/>
  <c r="I24" i="22"/>
  <c r="I72" i="22" s="1"/>
  <c r="O72" i="22" s="1"/>
  <c r="D25" i="22"/>
  <c r="E25" i="22"/>
  <c r="F25" i="22"/>
  <c r="F60" i="22" s="1"/>
  <c r="G25" i="22"/>
  <c r="H25" i="22"/>
  <c r="I25" i="22"/>
  <c r="I60" i="22" s="1"/>
  <c r="D26" i="22"/>
  <c r="D107" i="22" s="1"/>
  <c r="E26" i="22"/>
  <c r="Q26" i="22" s="1"/>
  <c r="F26" i="22"/>
  <c r="F107" i="22" s="1"/>
  <c r="G26" i="22"/>
  <c r="G107" i="22" s="1"/>
  <c r="H26" i="22"/>
  <c r="H107" i="22" s="1"/>
  <c r="I26" i="22"/>
  <c r="D27" i="22"/>
  <c r="D61" i="22"/>
  <c r="E27" i="22"/>
  <c r="E61" i="22" s="1"/>
  <c r="F27" i="22"/>
  <c r="F61" i="22" s="1"/>
  <c r="G27" i="22"/>
  <c r="G61" i="22" s="1"/>
  <c r="H27" i="22"/>
  <c r="H61" i="22" s="1"/>
  <c r="I27" i="22"/>
  <c r="D28" i="22"/>
  <c r="D83" i="22" s="1"/>
  <c r="E28" i="22"/>
  <c r="E83" i="22" s="1"/>
  <c r="F28" i="22"/>
  <c r="F83" i="22" s="1"/>
  <c r="G28" i="22"/>
  <c r="G83" i="22" s="1"/>
  <c r="H28" i="22"/>
  <c r="H83" i="22" s="1"/>
  <c r="I28" i="22"/>
  <c r="D29" i="22"/>
  <c r="D95" i="22" s="1"/>
  <c r="E29" i="22"/>
  <c r="F29" i="22"/>
  <c r="F95" i="22" s="1"/>
  <c r="G29" i="22"/>
  <c r="H29" i="22"/>
  <c r="H95" i="22" s="1"/>
  <c r="I29" i="22"/>
  <c r="I95" i="22" s="1"/>
  <c r="D30" i="22"/>
  <c r="D73" i="22" s="1"/>
  <c r="E30" i="22"/>
  <c r="E73" i="22" s="1"/>
  <c r="F30" i="22"/>
  <c r="F73" i="22"/>
  <c r="G30" i="22"/>
  <c r="H30" i="22"/>
  <c r="I30" i="22"/>
  <c r="R30" i="22" s="1"/>
  <c r="D31" i="22"/>
  <c r="E31" i="22"/>
  <c r="E128" i="22" s="1"/>
  <c r="N128" i="22" s="1"/>
  <c r="N131" i="22" s="1"/>
  <c r="F31" i="22"/>
  <c r="F128" i="22"/>
  <c r="G31" i="22"/>
  <c r="H31" i="22"/>
  <c r="I31" i="22"/>
  <c r="I128" i="22" s="1"/>
  <c r="D32" i="22"/>
  <c r="D96" i="22"/>
  <c r="E32" i="22"/>
  <c r="E96" i="22" s="1"/>
  <c r="F32" i="22"/>
  <c r="G32" i="22"/>
  <c r="H32" i="22"/>
  <c r="H96" i="22"/>
  <c r="I32" i="22"/>
  <c r="L32" i="22"/>
  <c r="D33" i="22"/>
  <c r="E33" i="22"/>
  <c r="F33" i="22"/>
  <c r="G33" i="22"/>
  <c r="G129" i="22" s="1"/>
  <c r="H33" i="22"/>
  <c r="I33" i="22"/>
  <c r="I129" i="22"/>
  <c r="D34" i="22"/>
  <c r="D84" i="22" s="1"/>
  <c r="E34" i="22"/>
  <c r="F34" i="22"/>
  <c r="F84" i="22" s="1"/>
  <c r="G34" i="22"/>
  <c r="G84" i="22" s="1"/>
  <c r="H34" i="22"/>
  <c r="I34" i="22"/>
  <c r="D35" i="22"/>
  <c r="D74" i="22" s="1"/>
  <c r="E35" i="22"/>
  <c r="E74" i="22" s="1"/>
  <c r="Q74" i="22" s="1"/>
  <c r="F35" i="22"/>
  <c r="G35" i="22"/>
  <c r="G74" i="22" s="1"/>
  <c r="H35" i="22"/>
  <c r="H74" i="22" s="1"/>
  <c r="I35" i="22"/>
  <c r="I74" i="22" s="1"/>
  <c r="D36" i="22"/>
  <c r="D97" i="22" s="1"/>
  <c r="E36" i="22"/>
  <c r="E97" i="22" s="1"/>
  <c r="F36" i="22"/>
  <c r="G36" i="22"/>
  <c r="G97" i="22" s="1"/>
  <c r="H36" i="22"/>
  <c r="H97" i="22" s="1"/>
  <c r="I36" i="22"/>
  <c r="I97" i="22" s="1"/>
  <c r="D37" i="22"/>
  <c r="D130" i="22" s="1"/>
  <c r="E37" i="22"/>
  <c r="F37" i="22"/>
  <c r="G37" i="22"/>
  <c r="G130" i="22"/>
  <c r="H37" i="22"/>
  <c r="H130" i="22" s="1"/>
  <c r="I37" i="22"/>
  <c r="D38" i="22"/>
  <c r="E38" i="22"/>
  <c r="E85" i="22" s="1"/>
  <c r="F38" i="22"/>
  <c r="G38" i="22"/>
  <c r="G85" i="22"/>
  <c r="H38" i="22"/>
  <c r="H85" i="22" s="1"/>
  <c r="I38" i="22"/>
  <c r="I85" i="22" s="1"/>
  <c r="D39" i="22"/>
  <c r="D108" i="22" s="1"/>
  <c r="E39" i="22"/>
  <c r="E108" i="22" s="1"/>
  <c r="F39" i="22"/>
  <c r="F108" i="22" s="1"/>
  <c r="G39" i="22"/>
  <c r="O39" i="22" s="1"/>
  <c r="G108" i="22"/>
  <c r="H39" i="22"/>
  <c r="Q39" i="22" s="1"/>
  <c r="I39" i="22"/>
  <c r="I108" i="22"/>
  <c r="D40" i="22"/>
  <c r="E40" i="22"/>
  <c r="E86" i="22" s="1"/>
  <c r="F40" i="22"/>
  <c r="F86" i="22" s="1"/>
  <c r="G40" i="22"/>
  <c r="G86" i="22" s="1"/>
  <c r="P86" i="22" s="1"/>
  <c r="H40" i="22"/>
  <c r="I40" i="22"/>
  <c r="I86" i="22"/>
  <c r="C43" i="22"/>
  <c r="B54" i="22"/>
  <c r="C54" i="22"/>
  <c r="B55" i="22"/>
  <c r="C55" i="22"/>
  <c r="G55" i="22"/>
  <c r="B56" i="22"/>
  <c r="C56" i="22"/>
  <c r="B57" i="22"/>
  <c r="C57" i="22"/>
  <c r="B58" i="22"/>
  <c r="C58" i="22"/>
  <c r="I58" i="22"/>
  <c r="B59" i="22"/>
  <c r="C59" i="22"/>
  <c r="F59" i="22"/>
  <c r="B60" i="22"/>
  <c r="C60" i="22"/>
  <c r="G60" i="22"/>
  <c r="B61" i="22"/>
  <c r="C61" i="22"/>
  <c r="B69" i="22"/>
  <c r="C69" i="22"/>
  <c r="G69" i="22"/>
  <c r="B70" i="22"/>
  <c r="C70" i="22"/>
  <c r="D70" i="22"/>
  <c r="B71" i="22"/>
  <c r="C71" i="22"/>
  <c r="H71" i="22"/>
  <c r="B72" i="22"/>
  <c r="C72" i="22"/>
  <c r="B73" i="22"/>
  <c r="C73" i="22"/>
  <c r="B74" i="22"/>
  <c r="C74" i="22"/>
  <c r="B82" i="22"/>
  <c r="C82" i="22"/>
  <c r="B83" i="22"/>
  <c r="C83" i="22"/>
  <c r="B84" i="22"/>
  <c r="C84" i="22"/>
  <c r="H84" i="22"/>
  <c r="B85" i="22"/>
  <c r="C85" i="22"/>
  <c r="B86" i="22"/>
  <c r="C86" i="22"/>
  <c r="B94" i="22"/>
  <c r="C94" i="22"/>
  <c r="B95" i="22"/>
  <c r="C95" i="22"/>
  <c r="B96" i="22"/>
  <c r="C96" i="22"/>
  <c r="B97" i="22"/>
  <c r="C97" i="22"/>
  <c r="B105" i="22"/>
  <c r="C105" i="22"/>
  <c r="B106" i="22"/>
  <c r="C106" i="22"/>
  <c r="B107" i="22"/>
  <c r="C107" i="22"/>
  <c r="B108" i="22"/>
  <c r="C108" i="22"/>
  <c r="B116" i="22"/>
  <c r="C116" i="22"/>
  <c r="B117" i="22"/>
  <c r="C117" i="22"/>
  <c r="B118" i="22"/>
  <c r="C118" i="22"/>
  <c r="F118" i="22"/>
  <c r="B119" i="22"/>
  <c r="C119" i="22"/>
  <c r="E119" i="22"/>
  <c r="I119" i="22"/>
  <c r="B120" i="22"/>
  <c r="C120" i="22"/>
  <c r="B128" i="22"/>
  <c r="C128" i="22"/>
  <c r="G128" i="22"/>
  <c r="B129" i="22"/>
  <c r="C129" i="22"/>
  <c r="D129" i="22"/>
  <c r="B130" i="22"/>
  <c r="C130" i="22"/>
  <c r="I130" i="22"/>
  <c r="B1" i="17"/>
  <c r="C1" i="17"/>
  <c r="D1" i="17"/>
  <c r="E1" i="17"/>
  <c r="F1" i="17"/>
  <c r="G1" i="17"/>
  <c r="H1" i="17"/>
  <c r="I1" i="17"/>
  <c r="J1" i="17"/>
  <c r="K1" i="17"/>
  <c r="L1" i="17"/>
  <c r="M1" i="17"/>
  <c r="E27" i="8"/>
  <c r="M32" i="6"/>
  <c r="M46" i="6"/>
  <c r="E147" i="6"/>
  <c r="P67" i="6"/>
  <c r="E342" i="16"/>
  <c r="R12" i="6"/>
  <c r="E131" i="6"/>
  <c r="O58" i="6"/>
  <c r="N27" i="6"/>
  <c r="R58" i="6"/>
  <c r="Q42" i="6"/>
  <c r="J17" i="22"/>
  <c r="J57" i="22" s="1"/>
  <c r="J19" i="22"/>
  <c r="J106" i="22"/>
  <c r="J7" i="8"/>
  <c r="E89" i="6"/>
  <c r="R25" i="6"/>
  <c r="J166" i="6"/>
  <c r="G188" i="6"/>
  <c r="G131" i="6"/>
  <c r="F100" i="6"/>
  <c r="O55" i="6"/>
  <c r="Q49" i="6"/>
  <c r="N44" i="6"/>
  <c r="E110" i="6"/>
  <c r="M7" i="6"/>
  <c r="H190" i="6"/>
  <c r="J212" i="6"/>
  <c r="I189" i="6"/>
  <c r="F166" i="6"/>
  <c r="P45" i="6"/>
  <c r="J96" i="6"/>
  <c r="G178" i="6"/>
  <c r="I160" i="6"/>
  <c r="E160" i="6"/>
  <c r="E88" i="6"/>
  <c r="J210" i="6"/>
  <c r="E100" i="6"/>
  <c r="M53" i="6"/>
  <c r="M52" i="6"/>
  <c r="F95" i="6"/>
  <c r="N45" i="6"/>
  <c r="O27" i="6"/>
  <c r="E161" i="6"/>
  <c r="N32" i="6"/>
  <c r="Q32" i="6"/>
  <c r="R16" i="6"/>
  <c r="H105" i="22"/>
  <c r="E60" i="22"/>
  <c r="E129" i="22"/>
  <c r="E59" i="22"/>
  <c r="D105" i="22"/>
  <c r="P33" i="22"/>
  <c r="I56" i="22"/>
  <c r="N15" i="22"/>
  <c r="B445" i="16"/>
  <c r="B445" i="11"/>
  <c r="C448" i="11"/>
  <c r="C448" i="16"/>
  <c r="Q35" i="6"/>
  <c r="I115" i="6"/>
  <c r="M35" i="6"/>
  <c r="R35" i="6"/>
  <c r="E115" i="6"/>
  <c r="O35" i="6"/>
  <c r="F129" i="6"/>
  <c r="I94" i="22"/>
  <c r="I98" i="22" s="1"/>
  <c r="H69" i="22"/>
  <c r="C317" i="11"/>
  <c r="C317" i="16"/>
  <c r="M36" i="6"/>
  <c r="N36" i="6"/>
  <c r="E133" i="6"/>
  <c r="M133" i="6" s="1"/>
  <c r="E342" i="11"/>
  <c r="E476" i="11"/>
  <c r="E210" i="11"/>
  <c r="E542" i="11"/>
  <c r="H86" i="22"/>
  <c r="D86" i="22"/>
  <c r="L86" i="22" s="1"/>
  <c r="I84" i="22"/>
  <c r="E84" i="22"/>
  <c r="H55" i="22"/>
  <c r="D55" i="22"/>
  <c r="C583" i="11"/>
  <c r="C583" i="16"/>
  <c r="B380" i="11"/>
  <c r="B380" i="16"/>
  <c r="B118" i="16"/>
  <c r="B118" i="11"/>
  <c r="B51" i="16"/>
  <c r="B51" i="11"/>
  <c r="R59" i="6"/>
  <c r="J99" i="6"/>
  <c r="N59" i="6"/>
  <c r="P59" i="6"/>
  <c r="F99" i="6"/>
  <c r="J165" i="6"/>
  <c r="R165" i="6" s="1"/>
  <c r="O50" i="6"/>
  <c r="F165" i="6"/>
  <c r="H135" i="6"/>
  <c r="O36" i="6"/>
  <c r="F96" i="22"/>
  <c r="L12" i="22"/>
  <c r="O12" i="22"/>
  <c r="D69" i="22"/>
  <c r="Q36" i="6"/>
  <c r="I133" i="6"/>
  <c r="F130" i="22"/>
  <c r="H128" i="22"/>
  <c r="I73" i="22"/>
  <c r="O30" i="22"/>
  <c r="I83" i="22"/>
  <c r="G118" i="22"/>
  <c r="R11" i="22"/>
  <c r="B187" i="11"/>
  <c r="B187" i="16"/>
  <c r="B116" i="11"/>
  <c r="B116" i="16"/>
  <c r="H213" i="6"/>
  <c r="G200" i="6"/>
  <c r="M54" i="6"/>
  <c r="H149" i="6"/>
  <c r="H73" i="22"/>
  <c r="N73" i="22" s="1"/>
  <c r="P30" i="22"/>
  <c r="G73" i="22"/>
  <c r="N17" i="22"/>
  <c r="R16" i="22"/>
  <c r="P8" i="22"/>
  <c r="F129" i="22"/>
  <c r="F117" i="22"/>
  <c r="I116" i="22"/>
  <c r="E116" i="22"/>
  <c r="I96" i="22"/>
  <c r="F85" i="22"/>
  <c r="O29" i="22"/>
  <c r="R20" i="22"/>
  <c r="I71" i="22"/>
  <c r="E71" i="22"/>
  <c r="H82" i="22"/>
  <c r="D82" i="22"/>
  <c r="P10" i="22"/>
  <c r="B578" i="11"/>
  <c r="B578" i="16"/>
  <c r="B581" i="11"/>
  <c r="B581" i="16"/>
  <c r="B378" i="16"/>
  <c r="B378" i="11"/>
  <c r="B314" i="11"/>
  <c r="B314" i="16"/>
  <c r="C246" i="11"/>
  <c r="C246" i="16"/>
  <c r="B181" i="16"/>
  <c r="B181" i="11"/>
  <c r="E215" i="6"/>
  <c r="E118" i="6"/>
  <c r="O59" i="6"/>
  <c r="G99" i="6"/>
  <c r="P54" i="6"/>
  <c r="P48" i="6"/>
  <c r="H136" i="6"/>
  <c r="O136" i="6" s="1"/>
  <c r="R48" i="6"/>
  <c r="I94" i="6"/>
  <c r="E94" i="6"/>
  <c r="O31" i="6"/>
  <c r="N32" i="22"/>
  <c r="L17" i="22"/>
  <c r="C580" i="11"/>
  <c r="C580" i="16"/>
  <c r="C512" i="11"/>
  <c r="C512" i="16"/>
  <c r="B381" i="16"/>
  <c r="B381" i="11"/>
  <c r="C315" i="11"/>
  <c r="C315" i="16"/>
  <c r="C247" i="11"/>
  <c r="C247" i="16"/>
  <c r="B180" i="16"/>
  <c r="B180" i="11"/>
  <c r="B182" i="11"/>
  <c r="B182" i="16"/>
  <c r="B189" i="16"/>
  <c r="B189" i="11"/>
  <c r="B112" i="11"/>
  <c r="B112" i="16"/>
  <c r="J101" i="6"/>
  <c r="P61" i="6"/>
  <c r="H138" i="6"/>
  <c r="P138" i="6" s="1"/>
  <c r="J98" i="6"/>
  <c r="P52" i="6"/>
  <c r="O52" i="6"/>
  <c r="Q52" i="6"/>
  <c r="H191" i="6"/>
  <c r="P191" i="6" s="1"/>
  <c r="R52" i="6"/>
  <c r="O41" i="6"/>
  <c r="N41" i="6"/>
  <c r="Q41" i="6"/>
  <c r="G93" i="6"/>
  <c r="M41" i="6"/>
  <c r="R41" i="6"/>
  <c r="R38" i="6"/>
  <c r="J134" i="6"/>
  <c r="R134" i="6" s="1"/>
  <c r="N38" i="6"/>
  <c r="M38" i="6"/>
  <c r="Q38" i="6"/>
  <c r="P38" i="6"/>
  <c r="O38" i="6"/>
  <c r="F134" i="6"/>
  <c r="O34" i="6"/>
  <c r="Q34" i="6"/>
  <c r="G132" i="6"/>
  <c r="H163" i="6"/>
  <c r="P13" i="6"/>
  <c r="Q13" i="6"/>
  <c r="R13" i="6"/>
  <c r="Q12" i="6"/>
  <c r="I127" i="6"/>
  <c r="M12" i="6"/>
  <c r="E127" i="6"/>
  <c r="I85" i="6"/>
  <c r="E85" i="6"/>
  <c r="P32" i="22"/>
  <c r="N16" i="22"/>
  <c r="C582" i="11"/>
  <c r="C582" i="16"/>
  <c r="B446" i="11"/>
  <c r="B446" i="16"/>
  <c r="C447" i="11"/>
  <c r="C447" i="16"/>
  <c r="B448" i="11"/>
  <c r="B448" i="16"/>
  <c r="C312" i="11"/>
  <c r="C312" i="16"/>
  <c r="B316" i="16"/>
  <c r="B316" i="11"/>
  <c r="B113" i="11"/>
  <c r="B113" i="16"/>
  <c r="B115" i="16"/>
  <c r="B115" i="11"/>
  <c r="B52" i="11"/>
  <c r="B52" i="16"/>
  <c r="B55" i="16"/>
  <c r="B55" i="11"/>
  <c r="J215" i="6"/>
  <c r="Q61" i="6"/>
  <c r="Q57" i="6"/>
  <c r="I137" i="6"/>
  <c r="M57" i="6"/>
  <c r="R57" i="6"/>
  <c r="E137" i="6"/>
  <c r="P137" i="6" s="1"/>
  <c r="E98" i="6"/>
  <c r="M56" i="6"/>
  <c r="F90" i="6"/>
  <c r="O19" i="6"/>
  <c r="G148" i="6"/>
  <c r="J111" i="6"/>
  <c r="F111" i="6"/>
  <c r="G86" i="6"/>
  <c r="N10" i="6"/>
  <c r="G147" i="6"/>
  <c r="C318" i="11"/>
  <c r="C318" i="16"/>
  <c r="B185" i="16"/>
  <c r="B185" i="11"/>
  <c r="B59" i="16"/>
  <c r="B59" i="11"/>
  <c r="I214" i="6"/>
  <c r="E214" i="6"/>
  <c r="I167" i="6"/>
  <c r="E167" i="6"/>
  <c r="H100" i="6"/>
  <c r="N58" i="6"/>
  <c r="M58" i="6"/>
  <c r="Q58" i="6"/>
  <c r="R55" i="6"/>
  <c r="P55" i="6"/>
  <c r="P53" i="6"/>
  <c r="H97" i="6"/>
  <c r="N52" i="6"/>
  <c r="O51" i="6"/>
  <c r="G96" i="6"/>
  <c r="F150" i="6"/>
  <c r="Q25" i="6"/>
  <c r="P24" i="6"/>
  <c r="O24" i="6"/>
  <c r="H113" i="6"/>
  <c r="R24" i="6"/>
  <c r="N16" i="6"/>
  <c r="J16" i="8"/>
  <c r="J18" i="22"/>
  <c r="J119" i="22" s="1"/>
  <c r="J8" i="8"/>
  <c r="J26" i="22"/>
  <c r="J107" i="22" s="1"/>
  <c r="Q21" i="22"/>
  <c r="L9" i="22"/>
  <c r="P6" i="22"/>
  <c r="P41" i="22" s="1"/>
  <c r="C578" i="11"/>
  <c r="C578" i="16"/>
  <c r="C579" i="11"/>
  <c r="C579" i="16"/>
  <c r="H212" i="6"/>
  <c r="C581" i="11"/>
  <c r="C581" i="16"/>
  <c r="B582" i="11"/>
  <c r="B582" i="16"/>
  <c r="G210" i="6"/>
  <c r="B583" i="16"/>
  <c r="I201" i="6"/>
  <c r="C513" i="11"/>
  <c r="C513" i="16"/>
  <c r="C445" i="11"/>
  <c r="C445" i="16"/>
  <c r="B447" i="11"/>
  <c r="B447" i="16"/>
  <c r="B379" i="16"/>
  <c r="B379" i="11"/>
  <c r="B312" i="16"/>
  <c r="B312" i="11"/>
  <c r="B313" i="16"/>
  <c r="B313" i="11"/>
  <c r="C314" i="11"/>
  <c r="C314" i="16"/>
  <c r="B315" i="16"/>
  <c r="B315" i="11"/>
  <c r="C316" i="11"/>
  <c r="C316" i="16"/>
  <c r="B317" i="11"/>
  <c r="B317" i="16"/>
  <c r="C319" i="11"/>
  <c r="C319" i="16"/>
  <c r="H151" i="6"/>
  <c r="C248" i="11"/>
  <c r="C248" i="16"/>
  <c r="C249" i="11"/>
  <c r="C249" i="16"/>
  <c r="C250" i="11"/>
  <c r="C250" i="16"/>
  <c r="B184" i="16"/>
  <c r="B184" i="11"/>
  <c r="B186" i="11"/>
  <c r="B186" i="16"/>
  <c r="B114" i="16"/>
  <c r="B114" i="11"/>
  <c r="C48" i="11"/>
  <c r="C48" i="16"/>
  <c r="I166" i="6"/>
  <c r="E166" i="6"/>
  <c r="O62" i="6"/>
  <c r="P58" i="6"/>
  <c r="N55" i="6"/>
  <c r="O53" i="6"/>
  <c r="N53" i="6"/>
  <c r="G97" i="6"/>
  <c r="R49" i="6"/>
  <c r="H95" i="6"/>
  <c r="O46" i="6"/>
  <c r="Q44" i="6"/>
  <c r="P42" i="6"/>
  <c r="H116" i="6"/>
  <c r="H89" i="6"/>
  <c r="B580" i="16"/>
  <c r="B183" i="11"/>
  <c r="B57" i="11"/>
  <c r="B512" i="16"/>
  <c r="B512" i="11"/>
  <c r="C378" i="11"/>
  <c r="C378" i="16"/>
  <c r="C379" i="11"/>
  <c r="C379" i="16"/>
  <c r="C380" i="11"/>
  <c r="C380" i="16"/>
  <c r="C381" i="11"/>
  <c r="C381" i="16"/>
  <c r="B248" i="16"/>
  <c r="B248" i="11"/>
  <c r="B249" i="11"/>
  <c r="B249" i="16"/>
  <c r="B250" i="16"/>
  <c r="B250" i="11"/>
  <c r="C112" i="11"/>
  <c r="C112" i="16"/>
  <c r="C113" i="11"/>
  <c r="C113" i="16"/>
  <c r="C114" i="11"/>
  <c r="C114" i="16"/>
  <c r="C115" i="11"/>
  <c r="C115" i="16"/>
  <c r="C116" i="11"/>
  <c r="C116" i="16"/>
  <c r="B45" i="16"/>
  <c r="B45" i="11"/>
  <c r="B47" i="16"/>
  <c r="B47" i="11"/>
  <c r="B50" i="11"/>
  <c r="B50" i="16"/>
  <c r="B53" i="16"/>
  <c r="B53" i="11"/>
  <c r="B58" i="11"/>
  <c r="B58" i="16"/>
  <c r="B60" i="11"/>
  <c r="B60" i="16"/>
  <c r="B61" i="16"/>
  <c r="B61" i="11"/>
  <c r="O57" i="6"/>
  <c r="P43" i="6"/>
  <c r="P41" i="6"/>
  <c r="O39" i="6"/>
  <c r="R36" i="6"/>
  <c r="P34" i="6"/>
  <c r="P32" i="6"/>
  <c r="O32" i="6"/>
  <c r="Q30" i="6"/>
  <c r="I92" i="6"/>
  <c r="M27" i="6"/>
  <c r="R27" i="6"/>
  <c r="E92" i="6"/>
  <c r="N24" i="6"/>
  <c r="O23" i="6"/>
  <c r="N12" i="6"/>
  <c r="P6" i="6"/>
  <c r="B319" i="16"/>
  <c r="B54" i="16"/>
  <c r="B247" i="11"/>
  <c r="B318" i="11"/>
  <c r="B318" i="16"/>
  <c r="C179" i="11"/>
  <c r="C179" i="16"/>
  <c r="C180" i="11"/>
  <c r="C180" i="16"/>
  <c r="C181" i="11"/>
  <c r="C181" i="16"/>
  <c r="C183" i="11"/>
  <c r="C183" i="16"/>
  <c r="C184" i="11"/>
  <c r="C184" i="16"/>
  <c r="C185" i="11"/>
  <c r="C185" i="16"/>
  <c r="C186" i="11"/>
  <c r="C186" i="16"/>
  <c r="C187" i="11"/>
  <c r="C187" i="16"/>
  <c r="C188" i="11"/>
  <c r="C188" i="16"/>
  <c r="C189" i="11"/>
  <c r="C189" i="16"/>
  <c r="C190" i="11"/>
  <c r="C190" i="16"/>
  <c r="B119" i="16"/>
  <c r="B119" i="11"/>
  <c r="P72" i="6"/>
  <c r="Q67" i="6"/>
  <c r="R62" i="6"/>
  <c r="N62" i="6"/>
  <c r="Q59" i="6"/>
  <c r="I99" i="6"/>
  <c r="M59" i="6"/>
  <c r="E99" i="6"/>
  <c r="N54" i="6"/>
  <c r="E96" i="6"/>
  <c r="O49" i="6"/>
  <c r="N49" i="6"/>
  <c r="R46" i="6"/>
  <c r="N46" i="6"/>
  <c r="Q46" i="6"/>
  <c r="O42" i="6"/>
  <c r="O33" i="6"/>
  <c r="N33" i="6"/>
  <c r="N31" i="6"/>
  <c r="N19" i="6"/>
  <c r="P19" i="6"/>
  <c r="P11" i="6"/>
  <c r="R6" i="6"/>
  <c r="B49" i="11"/>
  <c r="C117" i="11"/>
  <c r="C117" i="16"/>
  <c r="C118" i="11"/>
  <c r="C118" i="16"/>
  <c r="C119" i="11"/>
  <c r="C119" i="16"/>
  <c r="C120" i="11"/>
  <c r="C120" i="16"/>
  <c r="O45" i="6"/>
  <c r="R22" i="6"/>
  <c r="N9" i="6"/>
  <c r="Q7" i="6"/>
  <c r="P7" i="6"/>
  <c r="C12" i="20"/>
  <c r="E12" i="20" s="1"/>
  <c r="R42" i="6"/>
  <c r="N42" i="6"/>
  <c r="M39" i="6"/>
  <c r="P36" i="6"/>
  <c r="R34" i="6"/>
  <c r="N34" i="6"/>
  <c r="Q31" i="6"/>
  <c r="M31" i="6"/>
  <c r="R26" i="6"/>
  <c r="Q19" i="6"/>
  <c r="M19" i="6"/>
  <c r="P16" i="6"/>
  <c r="Q15" i="6"/>
  <c r="P12" i="6"/>
  <c r="Q11" i="6"/>
  <c r="M11" i="6"/>
  <c r="E143" i="16"/>
  <c r="E210" i="16"/>
  <c r="E542" i="16"/>
  <c r="E76" i="16"/>
  <c r="E409" i="16"/>
  <c r="R10" i="6"/>
  <c r="R7" i="6"/>
  <c r="N7" i="6"/>
  <c r="O6" i="6"/>
  <c r="C30" i="20"/>
  <c r="E30" i="20" s="1"/>
  <c r="D13" i="3" s="1"/>
  <c r="E4" i="20"/>
  <c r="J8" i="22" s="1"/>
  <c r="J54" i="22" s="1"/>
  <c r="J28" i="22"/>
  <c r="J83" i="22" s="1"/>
  <c r="E10" i="8"/>
  <c r="J21" i="22"/>
  <c r="J58" i="22" s="1"/>
  <c r="J6" i="22"/>
  <c r="J116" i="22" s="1"/>
  <c r="J13" i="8"/>
  <c r="E36" i="8"/>
  <c r="J32" i="22"/>
  <c r="J96" i="22" s="1"/>
  <c r="E34" i="8"/>
  <c r="J12" i="22"/>
  <c r="J94" i="22" s="1"/>
  <c r="J38" i="22"/>
  <c r="J85" i="22" s="1"/>
  <c r="E29" i="8"/>
  <c r="E26" i="8"/>
  <c r="J13" i="22"/>
  <c r="J82" i="22" s="1"/>
  <c r="J33" i="22"/>
  <c r="J129" i="22" s="1"/>
  <c r="J22" i="8"/>
  <c r="E12" i="8"/>
  <c r="J25" i="22"/>
  <c r="J60" i="22" s="1"/>
  <c r="E19" i="8"/>
  <c r="J20" i="22"/>
  <c r="J71" i="22" s="1"/>
  <c r="J7" i="22"/>
  <c r="J69" i="22"/>
  <c r="E17" i="8"/>
  <c r="J31" i="22"/>
  <c r="J128" i="22" s="1"/>
  <c r="J21" i="8"/>
  <c r="E35" i="8"/>
  <c r="J29" i="22"/>
  <c r="J95" i="22" s="1"/>
  <c r="J40" i="22"/>
  <c r="J86" i="22" s="1"/>
  <c r="E30" i="8"/>
  <c r="E22" i="8"/>
  <c r="J35" i="22"/>
  <c r="J74" i="22" s="1"/>
  <c r="C25" i="20"/>
  <c r="E25" i="20"/>
  <c r="D12" i="3" s="1"/>
  <c r="E8" i="8"/>
  <c r="C19" i="20"/>
  <c r="E19" i="20" s="1"/>
  <c r="C3" i="20"/>
  <c r="J10" i="22"/>
  <c r="J105" i="22" s="1"/>
  <c r="C35" i="20"/>
  <c r="E35" i="20"/>
  <c r="J18" i="8" s="1"/>
  <c r="AA18" i="8" s="1"/>
  <c r="AC18" i="8" s="1"/>
  <c r="C41" i="20"/>
  <c r="E41" i="20"/>
  <c r="J131" i="22" s="1"/>
  <c r="G95" i="22"/>
  <c r="R14" i="6"/>
  <c r="R19" i="6"/>
  <c r="P27" i="6"/>
  <c r="O11" i="22"/>
  <c r="L6" i="22"/>
  <c r="L41" i="22" s="1"/>
  <c r="O6" i="22"/>
  <c r="O41" i="22" s="1"/>
  <c r="P12" i="22"/>
  <c r="H60" i="22"/>
  <c r="Q60" i="22" s="1"/>
  <c r="Q12" i="22"/>
  <c r="Q16" i="22"/>
  <c r="N21" i="22"/>
  <c r="H116" i="22"/>
  <c r="P116" i="22" s="1"/>
  <c r="P121" i="22" s="1"/>
  <c r="Q29" i="6"/>
  <c r="O17" i="22"/>
  <c r="H56" i="22"/>
  <c r="Q14" i="22"/>
  <c r="R12" i="22"/>
  <c r="J113" i="6"/>
  <c r="Q24" i="6"/>
  <c r="G89" i="6"/>
  <c r="O21" i="6"/>
  <c r="E118" i="22"/>
  <c r="P16" i="22"/>
  <c r="F116" i="22"/>
  <c r="O116" i="22" s="1"/>
  <c r="O121" i="22" s="1"/>
  <c r="N6" i="22"/>
  <c r="N41" i="22" s="1"/>
  <c r="I178" i="6"/>
  <c r="G110" i="6"/>
  <c r="O7" i="6"/>
  <c r="R37" i="22"/>
  <c r="D60" i="22"/>
  <c r="Q25" i="22"/>
  <c r="O26" i="22"/>
  <c r="E95" i="22"/>
  <c r="N25" i="22"/>
  <c r="G106" i="22"/>
  <c r="G70" i="22"/>
  <c r="P15" i="22"/>
  <c r="E76" i="11"/>
  <c r="E409" i="11"/>
  <c r="E143" i="11"/>
  <c r="F167" i="6"/>
  <c r="P65" i="6"/>
  <c r="N65" i="6"/>
  <c r="M65" i="6"/>
  <c r="P64" i="6"/>
  <c r="Q64" i="6"/>
  <c r="O61" i="6"/>
  <c r="N61" i="6"/>
  <c r="G138" i="6"/>
  <c r="F200" i="6"/>
  <c r="N200" i="6" s="1"/>
  <c r="Q54" i="6"/>
  <c r="E165" i="6"/>
  <c r="Q50" i="6"/>
  <c r="N50" i="6"/>
  <c r="M50" i="6"/>
  <c r="I136" i="6"/>
  <c r="Q48" i="6"/>
  <c r="O48" i="6"/>
  <c r="N48" i="6"/>
  <c r="M48" i="6"/>
  <c r="H179" i="6"/>
  <c r="R44" i="6"/>
  <c r="M44" i="6"/>
  <c r="P44" i="6"/>
  <c r="F188" i="6"/>
  <c r="N43" i="6"/>
  <c r="O43" i="6"/>
  <c r="M43" i="6"/>
  <c r="I135" i="6"/>
  <c r="Q40" i="6"/>
  <c r="M40" i="6"/>
  <c r="E135" i="6"/>
  <c r="P40" i="6"/>
  <c r="R40" i="6"/>
  <c r="N40" i="6"/>
  <c r="G114" i="6"/>
  <c r="N30" i="6"/>
  <c r="O30" i="6"/>
  <c r="J112" i="6"/>
  <c r="M20" i="6"/>
  <c r="E162" i="6"/>
  <c r="N162" i="6" s="1"/>
  <c r="Q16" i="6"/>
  <c r="O16" i="6"/>
  <c r="M16" i="6"/>
  <c r="H128" i="6"/>
  <c r="N13" i="6"/>
  <c r="O13" i="6"/>
  <c r="I147" i="6"/>
  <c r="Q10" i="6"/>
  <c r="M10" i="6"/>
  <c r="O10" i="6"/>
  <c r="G212" i="6"/>
  <c r="O69" i="6"/>
  <c r="H210" i="6"/>
  <c r="R67" i="6"/>
  <c r="M67" i="6"/>
  <c r="O65" i="6"/>
  <c r="M64" i="6"/>
  <c r="P50" i="6"/>
  <c r="M69" i="6"/>
  <c r="O64" i="6"/>
  <c r="R43" i="6"/>
  <c r="R64" i="6"/>
  <c r="M61" i="6"/>
  <c r="Q62" i="6"/>
  <c r="N64" i="6"/>
  <c r="E201" i="6"/>
  <c r="P201" i="6" s="1"/>
  <c r="M55" i="6"/>
  <c r="E200" i="6"/>
  <c r="O54" i="6"/>
  <c r="I97" i="6"/>
  <c r="Q53" i="6"/>
  <c r="H176" i="6"/>
  <c r="P31" i="6"/>
  <c r="M70" i="6"/>
  <c r="H118" i="6"/>
  <c r="P63" i="6"/>
  <c r="E138" i="6"/>
  <c r="N138" i="6" s="1"/>
  <c r="R61" i="6"/>
  <c r="R50" i="6"/>
  <c r="M49" i="6"/>
  <c r="P49" i="6"/>
  <c r="G115" i="6"/>
  <c r="N35" i="6"/>
  <c r="G130" i="6"/>
  <c r="O130" i="6" s="1"/>
  <c r="I149" i="6"/>
  <c r="Q149" i="6" s="1"/>
  <c r="P69" i="6"/>
  <c r="I101" i="6"/>
  <c r="P66" i="6"/>
  <c r="R66" i="6"/>
  <c r="M62" i="6"/>
  <c r="F137" i="6"/>
  <c r="N57" i="6"/>
  <c r="P57" i="6"/>
  <c r="Q55" i="6"/>
  <c r="G150" i="6"/>
  <c r="R39" i="6"/>
  <c r="E114" i="6"/>
  <c r="R30" i="6"/>
  <c r="R69" i="6"/>
  <c r="R45" i="6"/>
  <c r="Q33" i="6"/>
  <c r="O84" i="22"/>
  <c r="N84" i="22"/>
  <c r="Q84" i="22"/>
  <c r="R84" i="22"/>
  <c r="I121" i="22"/>
  <c r="N36" i="22"/>
  <c r="Q32" i="22"/>
  <c r="H57" i="22"/>
  <c r="P7" i="22"/>
  <c r="D128" i="22"/>
  <c r="N31" i="22"/>
  <c r="F97" i="22"/>
  <c r="L97" i="22" s="1"/>
  <c r="H108" i="22"/>
  <c r="L108" i="22" s="1"/>
  <c r="P18" i="22"/>
  <c r="N33" i="22"/>
  <c r="R32" i="22"/>
  <c r="R40" i="22"/>
  <c r="R17" i="22"/>
  <c r="O33" i="22"/>
  <c r="O38" i="22"/>
  <c r="R34" i="22"/>
  <c r="N34" i="22"/>
  <c r="G96" i="22"/>
  <c r="O32" i="22"/>
  <c r="G71" i="22"/>
  <c r="O20" i="22"/>
  <c r="Q20" i="22"/>
  <c r="E105" i="22"/>
  <c r="R33" i="22"/>
  <c r="Q34" i="22"/>
  <c r="Q36" i="22"/>
  <c r="N40" i="22"/>
  <c r="O34" i="22"/>
  <c r="P34" i="22"/>
  <c r="Q35" i="22"/>
  <c r="F74" i="22"/>
  <c r="E72" i="22"/>
  <c r="F70" i="22"/>
  <c r="I82" i="22"/>
  <c r="F94" i="22"/>
  <c r="N12" i="22"/>
  <c r="F69" i="22"/>
  <c r="E3" i="20"/>
  <c r="D9" i="3" s="1"/>
  <c r="I9" i="3" s="1"/>
  <c r="AA9" i="3" s="1"/>
  <c r="D14" i="3"/>
  <c r="H14" i="3" s="1"/>
  <c r="J121" i="22"/>
  <c r="D15" i="3"/>
  <c r="I15" i="3" s="1"/>
  <c r="AA15" i="3" s="1"/>
  <c r="J24" i="8"/>
  <c r="AA19" i="8" s="1"/>
  <c r="AC19" i="8" s="1"/>
  <c r="E38" i="8"/>
  <c r="AA16" i="8" s="1"/>
  <c r="AC16" i="8" s="1"/>
  <c r="J98" i="22"/>
  <c r="R138" i="6"/>
  <c r="Q136" i="6"/>
  <c r="R74" i="22"/>
  <c r="L74" i="22"/>
  <c r="N74" i="22"/>
  <c r="O74" i="22"/>
  <c r="P74" i="22"/>
  <c r="G75" i="22"/>
  <c r="O97" i="22"/>
  <c r="P97" i="22"/>
  <c r="E37" i="8" l="1"/>
  <c r="J36" i="22"/>
  <c r="J97" i="22" s="1"/>
  <c r="E13" i="8"/>
  <c r="J27" i="22"/>
  <c r="J61" i="22" s="1"/>
  <c r="J14" i="8"/>
  <c r="J9" i="22"/>
  <c r="J117" i="22" s="1"/>
  <c r="D10" i="3"/>
  <c r="E23" i="8"/>
  <c r="AA14" i="8" s="1"/>
  <c r="AC14" i="8" s="1"/>
  <c r="J75" i="22"/>
  <c r="J17" i="8"/>
  <c r="J22" i="22"/>
  <c r="J120" i="22" s="1"/>
  <c r="J23" i="8"/>
  <c r="J37" i="22"/>
  <c r="J130" i="22" s="1"/>
  <c r="I12" i="3"/>
  <c r="AA12" i="3" s="1"/>
  <c r="H12" i="3"/>
  <c r="E21" i="8"/>
  <c r="J30" i="22"/>
  <c r="J73" i="22" s="1"/>
  <c r="J23" i="22"/>
  <c r="J59" i="22" s="1"/>
  <c r="E11" i="8"/>
  <c r="I13" i="3"/>
  <c r="AA13" i="3" s="1"/>
  <c r="H13" i="3"/>
  <c r="J9" i="8"/>
  <c r="J39" i="22"/>
  <c r="J108" i="22" s="1"/>
  <c r="E20" i="8"/>
  <c r="J24" i="22"/>
  <c r="J72" i="22" s="1"/>
  <c r="D25" i="20"/>
  <c r="E14" i="8"/>
  <c r="AA13" i="8" s="1"/>
  <c r="AC13" i="8" s="1"/>
  <c r="E6" i="8"/>
  <c r="J62" i="22"/>
  <c r="D41" i="20"/>
  <c r="D35" i="20"/>
  <c r="D3" i="20"/>
  <c r="Q130" i="6"/>
  <c r="N130" i="6"/>
  <c r="P130" i="6"/>
  <c r="N91" i="6"/>
  <c r="O91" i="6"/>
  <c r="M91" i="6"/>
  <c r="P91" i="6"/>
  <c r="O8" i="22"/>
  <c r="Q70" i="22"/>
  <c r="I112" i="6"/>
  <c r="R20" i="6"/>
  <c r="R118" i="22"/>
  <c r="P11" i="22"/>
  <c r="P14" i="22"/>
  <c r="Q22" i="6"/>
  <c r="L24" i="22"/>
  <c r="M18" i="6"/>
  <c r="Q20" i="6"/>
  <c r="P19" i="22"/>
  <c r="N29" i="22"/>
  <c r="L19" i="22"/>
  <c r="O26" i="6"/>
  <c r="P25" i="6"/>
  <c r="L21" i="22"/>
  <c r="O25" i="6"/>
  <c r="Q55" i="22"/>
  <c r="N19" i="22"/>
  <c r="E82" i="22"/>
  <c r="Q28" i="22"/>
  <c r="R6" i="22"/>
  <c r="R41" i="22" s="1"/>
  <c r="P164" i="6"/>
  <c r="Q162" i="6"/>
  <c r="Q18" i="22"/>
  <c r="Q37" i="6"/>
  <c r="M29" i="6"/>
  <c r="P28" i="6"/>
  <c r="N25" i="6"/>
  <c r="N11" i="22"/>
  <c r="O15" i="22"/>
  <c r="P9" i="22"/>
  <c r="M89" i="6"/>
  <c r="P72" i="22"/>
  <c r="R26" i="22"/>
  <c r="N10" i="22"/>
  <c r="P29" i="6"/>
  <c r="M130" i="6"/>
  <c r="P89" i="6"/>
  <c r="R18" i="6"/>
  <c r="O20" i="6"/>
  <c r="O19" i="22"/>
  <c r="R13" i="22"/>
  <c r="O18" i="6"/>
  <c r="M28" i="6"/>
  <c r="L8" i="22"/>
  <c r="N28" i="6"/>
  <c r="R19" i="22"/>
  <c r="N88" i="6"/>
  <c r="N9" i="22"/>
  <c r="N23" i="22"/>
  <c r="O16" i="22"/>
  <c r="Q94" i="22"/>
  <c r="Q98" i="22" s="1"/>
  <c r="O55" i="22"/>
  <c r="P88" i="6"/>
  <c r="O149" i="6"/>
  <c r="O24" i="22"/>
  <c r="R130" i="6"/>
  <c r="O94" i="22"/>
  <c r="O98" i="22" s="1"/>
  <c r="L28" i="22"/>
  <c r="O10" i="22"/>
  <c r="O118" i="22"/>
  <c r="Q18" i="6"/>
  <c r="F120" i="22"/>
  <c r="F121" i="22" s="1"/>
  <c r="P27" i="22"/>
  <c r="Q19" i="22"/>
  <c r="Q17" i="6"/>
  <c r="Q28" i="6"/>
  <c r="R37" i="6"/>
  <c r="R24" i="22"/>
  <c r="E107" i="22"/>
  <c r="N8" i="22"/>
  <c r="R28" i="6"/>
  <c r="H87" i="22"/>
  <c r="R178" i="6"/>
  <c r="N112" i="6"/>
  <c r="O29" i="6"/>
  <c r="P37" i="6"/>
  <c r="P18" i="6"/>
  <c r="Q23" i="22"/>
  <c r="R29" i="22"/>
  <c r="L11" i="22"/>
  <c r="Q15" i="22"/>
  <c r="L18" i="22"/>
  <c r="M37" i="6"/>
  <c r="R8" i="22"/>
  <c r="L14" i="22"/>
  <c r="O9" i="22"/>
  <c r="N60" i="22"/>
  <c r="L72" i="22"/>
  <c r="D109" i="22"/>
  <c r="O37" i="6"/>
  <c r="N18" i="6"/>
  <c r="Q9" i="22"/>
  <c r="R10" i="22"/>
  <c r="L37" i="22"/>
  <c r="Q10" i="22"/>
  <c r="N37" i="6"/>
  <c r="L23" i="22"/>
  <c r="O14" i="22"/>
  <c r="R17" i="6"/>
  <c r="O28" i="6"/>
  <c r="P23" i="22"/>
  <c r="P20" i="6"/>
  <c r="O22" i="6"/>
  <c r="N17" i="6"/>
  <c r="N29" i="6"/>
  <c r="P163" i="6"/>
  <c r="R23" i="22"/>
  <c r="P22" i="6"/>
  <c r="Q6" i="22"/>
  <c r="Q41" i="22" s="1"/>
  <c r="Q148" i="6"/>
  <c r="R89" i="6"/>
  <c r="N7" i="22"/>
  <c r="L15" i="22"/>
  <c r="Q24" i="22"/>
  <c r="N105" i="22"/>
  <c r="N109" i="22" s="1"/>
  <c r="P26" i="6"/>
  <c r="M26" i="6"/>
  <c r="R14" i="22"/>
  <c r="M17" i="6"/>
  <c r="P29" i="22"/>
  <c r="N26" i="6"/>
  <c r="N22" i="6"/>
  <c r="P17" i="6"/>
  <c r="O17" i="6"/>
  <c r="R29" i="6"/>
  <c r="M25" i="6"/>
  <c r="R9" i="22"/>
  <c r="O23" i="22"/>
  <c r="Q26" i="6"/>
  <c r="Q8" i="22"/>
  <c r="M22" i="6"/>
  <c r="N210" i="6"/>
  <c r="M210" i="6"/>
  <c r="Q210" i="6"/>
  <c r="R210" i="6"/>
  <c r="P129" i="6"/>
  <c r="N129" i="6"/>
  <c r="M129" i="6"/>
  <c r="O160" i="6"/>
  <c r="R160" i="6"/>
  <c r="N160" i="6"/>
  <c r="Q160" i="6"/>
  <c r="M212" i="6"/>
  <c r="N212" i="6"/>
  <c r="P212" i="6"/>
  <c r="O212" i="6"/>
  <c r="M99" i="6"/>
  <c r="P99" i="6"/>
  <c r="Q99" i="6"/>
  <c r="R99" i="6"/>
  <c r="P200" i="6"/>
  <c r="O200" i="6"/>
  <c r="Q200" i="6"/>
  <c r="P165" i="6"/>
  <c r="N165" i="6"/>
  <c r="Q165" i="6"/>
  <c r="M165" i="6"/>
  <c r="O165" i="6"/>
  <c r="O178" i="6"/>
  <c r="P178" i="6"/>
  <c r="Q178" i="6"/>
  <c r="N178" i="6"/>
  <c r="M178" i="6"/>
  <c r="O190" i="6"/>
  <c r="M190" i="6"/>
  <c r="Q190" i="6"/>
  <c r="N190" i="6"/>
  <c r="P190" i="6"/>
  <c r="P149" i="6"/>
  <c r="N149" i="6"/>
  <c r="M149" i="6"/>
  <c r="O164" i="6"/>
  <c r="N137" i="6"/>
  <c r="Q137" i="6"/>
  <c r="M137" i="6"/>
  <c r="O137" i="6"/>
  <c r="R137" i="6"/>
  <c r="Q201" i="6"/>
  <c r="N201" i="6"/>
  <c r="R201" i="6"/>
  <c r="Q164" i="6"/>
  <c r="N164" i="6"/>
  <c r="M164" i="6"/>
  <c r="R164" i="6"/>
  <c r="M163" i="6"/>
  <c r="Q163" i="6"/>
  <c r="O163" i="6"/>
  <c r="N163" i="6"/>
  <c r="R163" i="6"/>
  <c r="Q212" i="6"/>
  <c r="R129" i="6"/>
  <c r="R149" i="6"/>
  <c r="Q112" i="6"/>
  <c r="O112" i="6"/>
  <c r="M112" i="6"/>
  <c r="R112" i="6"/>
  <c r="P112" i="6"/>
  <c r="R200" i="6"/>
  <c r="P160" i="6"/>
  <c r="Q134" i="6"/>
  <c r="M134" i="6"/>
  <c r="P134" i="6"/>
  <c r="O134" i="6"/>
  <c r="N134" i="6"/>
  <c r="O129" i="6"/>
  <c r="Q129" i="6"/>
  <c r="Q110" i="6"/>
  <c r="P210" i="6"/>
  <c r="M166" i="6"/>
  <c r="Q166" i="6"/>
  <c r="O166" i="6"/>
  <c r="R166" i="6"/>
  <c r="R68" i="6"/>
  <c r="R162" i="6"/>
  <c r="Q138" i="6"/>
  <c r="O162" i="6"/>
  <c r="M201" i="6"/>
  <c r="Q89" i="6"/>
  <c r="R88" i="6"/>
  <c r="Q191" i="6"/>
  <c r="O68" i="6"/>
  <c r="N110" i="6"/>
  <c r="M95" i="6"/>
  <c r="M68" i="6"/>
  <c r="M6" i="6"/>
  <c r="E211" i="6"/>
  <c r="M138" i="6"/>
  <c r="O148" i="6"/>
  <c r="R72" i="6"/>
  <c r="R54" i="6"/>
  <c r="O89" i="6"/>
  <c r="N136" i="6"/>
  <c r="M162" i="6"/>
  <c r="M88" i="6"/>
  <c r="P136" i="6"/>
  <c r="M200" i="6"/>
  <c r="P162" i="6"/>
  <c r="R136" i="6"/>
  <c r="N68" i="6"/>
  <c r="R133" i="6"/>
  <c r="R148" i="6"/>
  <c r="N191" i="6"/>
  <c r="O67" i="6"/>
  <c r="P68" i="6"/>
  <c r="P148" i="6"/>
  <c r="R191" i="6"/>
  <c r="M93" i="6"/>
  <c r="P46" i="6"/>
  <c r="Q91" i="6"/>
  <c r="M136" i="6"/>
  <c r="O201" i="6"/>
  <c r="M71" i="6"/>
  <c r="O191" i="6"/>
  <c r="N67" i="6"/>
  <c r="O133" i="6"/>
  <c r="N89" i="6"/>
  <c r="R212" i="6"/>
  <c r="P133" i="6"/>
  <c r="M191" i="6"/>
  <c r="N99" i="6"/>
  <c r="R190" i="6"/>
  <c r="O210" i="6"/>
  <c r="Q96" i="22"/>
  <c r="O96" i="22"/>
  <c r="L96" i="22"/>
  <c r="N96" i="22"/>
  <c r="P96" i="22"/>
  <c r="P83" i="22"/>
  <c r="G87" i="22"/>
  <c r="N119" i="22"/>
  <c r="G121" i="22"/>
  <c r="P119" i="22"/>
  <c r="R119" i="22"/>
  <c r="O119" i="22"/>
  <c r="N56" i="22"/>
  <c r="N54" i="22"/>
  <c r="N62" i="22" s="1"/>
  <c r="R54" i="22"/>
  <c r="R62" i="22" s="1"/>
  <c r="L54" i="22"/>
  <c r="L62" i="22" s="1"/>
  <c r="O54" i="22"/>
  <c r="O62" i="22" s="1"/>
  <c r="O83" i="22"/>
  <c r="R117" i="22"/>
  <c r="L117" i="22"/>
  <c r="O117" i="22"/>
  <c r="Q117" i="22"/>
  <c r="N117" i="22"/>
  <c r="P117" i="22"/>
  <c r="L83" i="22"/>
  <c r="Q83" i="22"/>
  <c r="N83" i="22"/>
  <c r="O95" i="22"/>
  <c r="F98" i="22"/>
  <c r="P71" i="22"/>
  <c r="Q71" i="22"/>
  <c r="F75" i="22"/>
  <c r="O71" i="22"/>
  <c r="L71" i="22"/>
  <c r="N71" i="22"/>
  <c r="R71" i="22"/>
  <c r="G98" i="22"/>
  <c r="N94" i="22"/>
  <c r="N98" i="22" s="1"/>
  <c r="R94" i="22"/>
  <c r="R98" i="22" s="1"/>
  <c r="P94" i="22"/>
  <c r="P98" i="22" s="1"/>
  <c r="P55" i="22"/>
  <c r="L55" i="22"/>
  <c r="R55" i="22"/>
  <c r="N55" i="22"/>
  <c r="P85" i="22"/>
  <c r="D121" i="22"/>
  <c r="L119" i="22"/>
  <c r="L95" i="22"/>
  <c r="Q59" i="22"/>
  <c r="P59" i="22"/>
  <c r="Q54" i="22"/>
  <c r="Q62" i="22" s="1"/>
  <c r="N70" i="22"/>
  <c r="L118" i="22"/>
  <c r="D98" i="22"/>
  <c r="G62" i="22"/>
  <c r="Q106" i="22"/>
  <c r="N38" i="22"/>
  <c r="R108" i="22"/>
  <c r="L73" i="22"/>
  <c r="P73" i="22"/>
  <c r="L30" i="22"/>
  <c r="Q31" i="22"/>
  <c r="O40" i="22"/>
  <c r="R28" i="22"/>
  <c r="O25" i="22"/>
  <c r="P20" i="22"/>
  <c r="P39" i="22"/>
  <c r="P40" i="22"/>
  <c r="Q95" i="22"/>
  <c r="O56" i="22"/>
  <c r="Q73" i="22"/>
  <c r="R39" i="22"/>
  <c r="R73" i="22"/>
  <c r="D75" i="22"/>
  <c r="E62" i="22"/>
  <c r="O108" i="22"/>
  <c r="P118" i="22"/>
  <c r="O86" i="22"/>
  <c r="O73" i="22"/>
  <c r="E75" i="22"/>
  <c r="H109" i="22"/>
  <c r="R70" i="22"/>
  <c r="E98" i="22"/>
  <c r="R72" i="22"/>
  <c r="E41" i="22"/>
  <c r="Q40" i="22"/>
  <c r="P28" i="22"/>
  <c r="P24" i="22"/>
  <c r="E121" i="22"/>
  <c r="P21" i="22"/>
  <c r="N14" i="22"/>
  <c r="F109" i="22"/>
  <c r="L33" i="22"/>
  <c r="R25" i="22"/>
  <c r="O105" i="22"/>
  <c r="O109" i="22" s="1"/>
  <c r="Q97" i="22"/>
  <c r="Q108" i="22"/>
  <c r="P70" i="22"/>
  <c r="P95" i="22"/>
  <c r="P36" i="22"/>
  <c r="P37" i="22"/>
  <c r="O37" i="22"/>
  <c r="L39" i="22"/>
  <c r="N37" i="22"/>
  <c r="O60" i="22"/>
  <c r="L29" i="22"/>
  <c r="R15" i="22"/>
  <c r="F131" i="22"/>
  <c r="P31" i="22"/>
  <c r="N18" i="22"/>
  <c r="L16" i="22"/>
  <c r="P60" i="22"/>
  <c r="L70" i="22"/>
  <c r="R36" i="22"/>
  <c r="O36" i="22"/>
  <c r="P38" i="22"/>
  <c r="O59" i="22"/>
  <c r="H75" i="22"/>
  <c r="P108" i="22"/>
  <c r="N118" i="22"/>
  <c r="R96" i="22"/>
  <c r="O70" i="22"/>
  <c r="R60" i="22"/>
  <c r="R35" i="22"/>
  <c r="L40" i="22"/>
  <c r="L34" i="22"/>
  <c r="L128" i="22"/>
  <c r="L131" i="22" s="1"/>
  <c r="D41" i="22"/>
  <c r="N35" i="22"/>
  <c r="D62" i="22"/>
  <c r="N28" i="22"/>
  <c r="R18" i="22"/>
  <c r="L20" i="22"/>
  <c r="P35" i="22"/>
  <c r="R31" i="22"/>
  <c r="P25" i="22"/>
  <c r="R59" i="22"/>
  <c r="L31" i="22"/>
  <c r="L59" i="22"/>
  <c r="Q17" i="22"/>
  <c r="N108" i="22"/>
  <c r="R97" i="22"/>
  <c r="L94" i="22"/>
  <c r="L98" i="22" s="1"/>
  <c r="R95" i="22"/>
  <c r="Q72" i="22"/>
  <c r="N97" i="22"/>
  <c r="N72" i="22"/>
  <c r="N95" i="22"/>
  <c r="I41" i="22"/>
  <c r="L36" i="22"/>
  <c r="N39" i="22"/>
  <c r="N24" i="22"/>
  <c r="O35" i="22"/>
  <c r="G41" i="22"/>
  <c r="L25" i="22"/>
  <c r="N20" i="22"/>
  <c r="O31" i="22"/>
  <c r="L10" i="22"/>
  <c r="H15" i="3"/>
  <c r="H9" i="3"/>
  <c r="I14" i="3"/>
  <c r="AA14" i="3" s="1"/>
  <c r="E31" i="8"/>
  <c r="AA15" i="8" s="1"/>
  <c r="AC15" i="8" s="1"/>
  <c r="J87" i="22"/>
  <c r="D11" i="3"/>
  <c r="H120" i="22"/>
  <c r="H121" i="22" s="1"/>
  <c r="L22" i="22"/>
  <c r="P22" i="22"/>
  <c r="Q22" i="22"/>
  <c r="O22" i="22"/>
  <c r="B179" i="11"/>
  <c r="B179" i="16"/>
  <c r="I87" i="22"/>
  <c r="H62" i="22"/>
  <c r="L105" i="22"/>
  <c r="L109" i="22" s="1"/>
  <c r="R106" i="22"/>
  <c r="M110" i="6"/>
  <c r="H41" i="22"/>
  <c r="Q56" i="22"/>
  <c r="Q95" i="6"/>
  <c r="P92" i="6"/>
  <c r="B513" i="16"/>
  <c r="B513" i="11"/>
  <c r="R116" i="22"/>
  <c r="R121" i="22" s="1"/>
  <c r="O110" i="6"/>
  <c r="O138" i="6"/>
  <c r="L106" i="22"/>
  <c r="P95" i="6"/>
  <c r="Q86" i="22"/>
  <c r="R86" i="22"/>
  <c r="N86" i="22"/>
  <c r="R128" i="22"/>
  <c r="R131" i="22" s="1"/>
  <c r="I131" i="22"/>
  <c r="Q128" i="22"/>
  <c r="Q131" i="22" s="1"/>
  <c r="O128" i="22"/>
  <c r="O131" i="22" s="1"/>
  <c r="I61" i="22"/>
  <c r="R27" i="22"/>
  <c r="Q27" i="22"/>
  <c r="N27" i="22"/>
  <c r="L27" i="22"/>
  <c r="I107" i="22"/>
  <c r="P26" i="22"/>
  <c r="L26" i="22"/>
  <c r="B579" i="16"/>
  <c r="B579" i="11"/>
  <c r="P105" i="22"/>
  <c r="P109" i="22" s="1"/>
  <c r="Q105" i="22"/>
  <c r="Q109" i="22" s="1"/>
  <c r="N106" i="22"/>
  <c r="L116" i="22"/>
  <c r="L121" i="22" s="1"/>
  <c r="Q116" i="22"/>
  <c r="Q121" i="22" s="1"/>
  <c r="R110" i="6"/>
  <c r="P166" i="6"/>
  <c r="N166" i="6"/>
  <c r="O85" i="22"/>
  <c r="R85" i="22"/>
  <c r="N85" i="22"/>
  <c r="E130" i="22"/>
  <c r="Q37" i="22"/>
  <c r="I69" i="22"/>
  <c r="O7" i="22"/>
  <c r="R7" i="22"/>
  <c r="Q7" i="22"/>
  <c r="E87" i="6"/>
  <c r="M14" i="6"/>
  <c r="N14" i="6"/>
  <c r="O14" i="6"/>
  <c r="Q14" i="6"/>
  <c r="R11" i="6"/>
  <c r="N11" i="6"/>
  <c r="F86" i="6"/>
  <c r="O11" i="6"/>
  <c r="G161" i="6"/>
  <c r="M9" i="6"/>
  <c r="O9" i="6"/>
  <c r="R9" i="6"/>
  <c r="P9" i="6"/>
  <c r="H85" i="6"/>
  <c r="M8" i="6"/>
  <c r="O8" i="6"/>
  <c r="P8" i="6"/>
  <c r="R8" i="6"/>
  <c r="Q8" i="6"/>
  <c r="N8" i="6"/>
  <c r="P110" i="6"/>
  <c r="P56" i="22"/>
  <c r="P106" i="22"/>
  <c r="Q92" i="6"/>
  <c r="O92" i="6"/>
  <c r="M92" i="6"/>
  <c r="R92" i="6"/>
  <c r="E87" i="22"/>
  <c r="R83" i="22"/>
  <c r="C446" i="11"/>
  <c r="D85" i="22"/>
  <c r="L38" i="22"/>
  <c r="P84" i="22"/>
  <c r="N129" i="22"/>
  <c r="G131" i="22"/>
  <c r="E90" i="6"/>
  <c r="R90" i="6" s="1"/>
  <c r="R23" i="6"/>
  <c r="N23" i="6"/>
  <c r="P23" i="6"/>
  <c r="Q23" i="6"/>
  <c r="M23" i="6"/>
  <c r="P21" i="6"/>
  <c r="Q21" i="6"/>
  <c r="M21" i="6"/>
  <c r="N21" i="6"/>
  <c r="R21" i="6"/>
  <c r="N148" i="6"/>
  <c r="M148" i="6"/>
  <c r="I111" i="6"/>
  <c r="R15" i="6"/>
  <c r="O15" i="6"/>
  <c r="N15" i="6"/>
  <c r="P15" i="6"/>
  <c r="M15" i="6"/>
  <c r="E109" i="22"/>
  <c r="N116" i="22"/>
  <c r="N121" i="22" s="1"/>
  <c r="L60" i="22"/>
  <c r="L56" i="22"/>
  <c r="Q88" i="6"/>
  <c r="O88" i="6"/>
  <c r="F82" i="22"/>
  <c r="R82" i="22" s="1"/>
  <c r="R87" i="22" s="1"/>
  <c r="N13" i="22"/>
  <c r="P13" i="22"/>
  <c r="Q13" i="22"/>
  <c r="L13" i="22"/>
  <c r="N133" i="6"/>
  <c r="Q133" i="6"/>
  <c r="M33" i="6"/>
  <c r="P33" i="6"/>
  <c r="H177" i="6"/>
  <c r="R33" i="6"/>
  <c r="F114" i="6"/>
  <c r="P30" i="6"/>
  <c r="M30" i="6"/>
  <c r="B117" i="16"/>
  <c r="B117" i="11"/>
  <c r="D131" i="22"/>
  <c r="R105" i="22"/>
  <c r="R109" i="22" s="1"/>
  <c r="O106" i="22"/>
  <c r="R56" i="22"/>
  <c r="R22" i="22"/>
  <c r="Q85" i="22"/>
  <c r="R51" i="6"/>
  <c r="Q51" i="6"/>
  <c r="N51" i="6"/>
  <c r="I96" i="6"/>
  <c r="P96" i="6" s="1"/>
  <c r="M51" i="6"/>
  <c r="M47" i="6"/>
  <c r="R47" i="6"/>
  <c r="O47" i="6"/>
  <c r="N47" i="6"/>
  <c r="P47" i="6"/>
  <c r="F94" i="6"/>
  <c r="Q94" i="6" s="1"/>
  <c r="Q47" i="6"/>
  <c r="Q93" i="6"/>
  <c r="R93" i="6"/>
  <c r="J135" i="6"/>
  <c r="O40" i="6"/>
  <c r="J150" i="6"/>
  <c r="N39" i="6"/>
  <c r="P39" i="6"/>
  <c r="Q39" i="6"/>
  <c r="R95" i="6"/>
  <c r="O95" i="6"/>
  <c r="C313" i="11"/>
  <c r="C313" i="16"/>
  <c r="B188" i="16"/>
  <c r="B188" i="11"/>
  <c r="J41" i="22"/>
  <c r="N95" i="6"/>
  <c r="P120" i="22"/>
  <c r="J109" i="22"/>
  <c r="J10" i="8"/>
  <c r="AA17" i="8" s="1"/>
  <c r="AC17" i="8" s="1"/>
  <c r="C182" i="16"/>
  <c r="L84" i="22"/>
  <c r="H215" i="6"/>
  <c r="R215" i="6" s="1"/>
  <c r="O72" i="6"/>
  <c r="Q72" i="6"/>
  <c r="M72" i="6"/>
  <c r="N72" i="6"/>
  <c r="H214" i="6"/>
  <c r="N71" i="6"/>
  <c r="Q71" i="6"/>
  <c r="R71" i="6"/>
  <c r="O71" i="6"/>
  <c r="I213" i="6"/>
  <c r="Q213" i="6" s="1"/>
  <c r="Q70" i="6"/>
  <c r="R70" i="6"/>
  <c r="P70" i="6"/>
  <c r="N70" i="6"/>
  <c r="N66" i="6"/>
  <c r="Q66" i="6"/>
  <c r="M66" i="6"/>
  <c r="F101" i="6"/>
  <c r="O66" i="6"/>
  <c r="G167" i="6"/>
  <c r="P167" i="6" s="1"/>
  <c r="Q65" i="6"/>
  <c r="R65" i="6"/>
  <c r="G118" i="6"/>
  <c r="N63" i="6"/>
  <c r="O63" i="6"/>
  <c r="Q63" i="6"/>
  <c r="M63" i="6"/>
  <c r="R63" i="6"/>
  <c r="I100" i="6"/>
  <c r="Q60" i="6"/>
  <c r="N60" i="6"/>
  <c r="M60" i="6"/>
  <c r="P60" i="6"/>
  <c r="O60" i="6"/>
  <c r="O99" i="6"/>
  <c r="Q117" i="6"/>
  <c r="N117" i="6"/>
  <c r="O117" i="6"/>
  <c r="P117" i="6"/>
  <c r="F98" i="6"/>
  <c r="O56" i="6"/>
  <c r="R56" i="6"/>
  <c r="N56" i="6"/>
  <c r="P56" i="6"/>
  <c r="Q56" i="6"/>
  <c r="N93" i="6"/>
  <c r="R21" i="22"/>
  <c r="M160" i="6"/>
  <c r="Q61" i="22"/>
  <c r="F58" i="22"/>
  <c r="P58" i="22" s="1"/>
  <c r="O21" i="22"/>
  <c r="M13" i="6"/>
  <c r="E128" i="6"/>
  <c r="D30" i="20"/>
  <c r="E18" i="8"/>
  <c r="J15" i="22"/>
  <c r="J70" i="22" s="1"/>
  <c r="Q38" i="22"/>
  <c r="Q30" i="22"/>
  <c r="P128" i="22"/>
  <c r="P131" i="22" s="1"/>
  <c r="G213" i="6"/>
  <c r="O70" i="6"/>
  <c r="E189" i="6"/>
  <c r="Q45" i="6"/>
  <c r="M45" i="6"/>
  <c r="J176" i="6"/>
  <c r="O176" i="6" s="1"/>
  <c r="R31" i="6"/>
  <c r="Q27" i="6"/>
  <c r="P93" i="6"/>
  <c r="N30" i="22"/>
  <c r="I57" i="22"/>
  <c r="Q29" i="22"/>
  <c r="O27" i="22"/>
  <c r="N22" i="22"/>
  <c r="O18" i="22"/>
  <c r="B120" i="16"/>
  <c r="B120" i="11"/>
  <c r="Q69" i="6"/>
  <c r="O44" i="6"/>
  <c r="E179" i="6"/>
  <c r="P179" i="6" s="1"/>
  <c r="M34" i="6"/>
  <c r="E132" i="6"/>
  <c r="R38" i="22"/>
  <c r="Q33" i="22"/>
  <c r="H129" i="22"/>
  <c r="P129" i="22" s="1"/>
  <c r="N26" i="22"/>
  <c r="R53" i="6"/>
  <c r="E97" i="6"/>
  <c r="E188" i="6"/>
  <c r="Q43" i="6"/>
  <c r="M42" i="6"/>
  <c r="E116" i="6"/>
  <c r="P116" i="6" s="1"/>
  <c r="P17" i="22"/>
  <c r="O28" i="22"/>
  <c r="Q119" i="22"/>
  <c r="H98" i="22"/>
  <c r="P62" i="6"/>
  <c r="E151" i="6"/>
  <c r="P151" i="6" s="1"/>
  <c r="F131" i="6"/>
  <c r="R32" i="6"/>
  <c r="M24" i="6"/>
  <c r="G113" i="6"/>
  <c r="H87" i="6"/>
  <c r="P87" i="6" s="1"/>
  <c r="P14" i="6"/>
  <c r="Q86" i="6"/>
  <c r="E7" i="8"/>
  <c r="J11" i="22"/>
  <c r="J55" i="22" s="1"/>
  <c r="L35" i="22"/>
  <c r="Q11" i="22"/>
  <c r="L7" i="22"/>
  <c r="R117" i="6"/>
  <c r="P51" i="6"/>
  <c r="N92" i="6"/>
  <c r="H127" i="6"/>
  <c r="O127" i="6" s="1"/>
  <c r="O12" i="6"/>
  <c r="Q9" i="6"/>
  <c r="I161" i="6"/>
  <c r="R60" i="6"/>
  <c r="J100" i="6"/>
  <c r="R100" i="6" s="1"/>
  <c r="H115" i="6"/>
  <c r="P35" i="6"/>
  <c r="H147" i="6"/>
  <c r="P10" i="6"/>
  <c r="Q6" i="6"/>
  <c r="N6" i="6"/>
  <c r="J16" i="22"/>
  <c r="J118" i="22" s="1"/>
  <c r="J15" i="8"/>
  <c r="J34" i="22"/>
  <c r="J84" i="22" s="1"/>
  <c r="E28" i="8"/>
  <c r="E276" i="16"/>
  <c r="B246" i="16"/>
  <c r="H10" i="3" l="1"/>
  <c r="I10" i="3"/>
  <c r="AA10" i="3" s="1"/>
  <c r="O211" i="6"/>
  <c r="R211" i="6"/>
  <c r="N211" i="6"/>
  <c r="M211" i="6"/>
  <c r="P211" i="6"/>
  <c r="O161" i="6"/>
  <c r="M167" i="6"/>
  <c r="R167" i="6"/>
  <c r="Q211" i="6"/>
  <c r="O116" i="6"/>
  <c r="P213" i="6"/>
  <c r="R58" i="22"/>
  <c r="R97" i="6"/>
  <c r="O97" i="6"/>
  <c r="N97" i="6"/>
  <c r="P97" i="6"/>
  <c r="M97" i="6"/>
  <c r="Q97" i="6"/>
  <c r="O179" i="6"/>
  <c r="Q96" i="6"/>
  <c r="M96" i="6"/>
  <c r="N96" i="6"/>
  <c r="R96" i="6"/>
  <c r="O114" i="6"/>
  <c r="P114" i="6"/>
  <c r="N114" i="6"/>
  <c r="Q114" i="6"/>
  <c r="M114" i="6"/>
  <c r="R161" i="6"/>
  <c r="P113" i="6"/>
  <c r="Q113" i="6"/>
  <c r="O113" i="6"/>
  <c r="R113" i="6"/>
  <c r="M113" i="6"/>
  <c r="N113" i="6"/>
  <c r="Q161" i="6"/>
  <c r="H131" i="22"/>
  <c r="R129" i="22"/>
  <c r="Q129" i="22"/>
  <c r="O129" i="22"/>
  <c r="R128" i="6"/>
  <c r="P128" i="6"/>
  <c r="Q128" i="6"/>
  <c r="M128" i="6"/>
  <c r="N128" i="6"/>
  <c r="O128" i="6"/>
  <c r="O100" i="6"/>
  <c r="Q100" i="6"/>
  <c r="N100" i="6"/>
  <c r="P100" i="6"/>
  <c r="M100" i="6"/>
  <c r="Q214" i="6"/>
  <c r="O214" i="6"/>
  <c r="M214" i="6"/>
  <c r="N214" i="6"/>
  <c r="P214" i="6"/>
  <c r="R214" i="6"/>
  <c r="N150" i="6"/>
  <c r="R150" i="6"/>
  <c r="O150" i="6"/>
  <c r="Q150" i="6"/>
  <c r="M150" i="6"/>
  <c r="O61" i="22"/>
  <c r="R61" i="22"/>
  <c r="L61" i="22"/>
  <c r="P61" i="22"/>
  <c r="N61" i="22"/>
  <c r="R114" i="6"/>
  <c r="L57" i="22"/>
  <c r="P57" i="22"/>
  <c r="N57" i="22"/>
  <c r="I62" i="22"/>
  <c r="Q57" i="22"/>
  <c r="R57" i="22"/>
  <c r="O57" i="22"/>
  <c r="N118" i="6"/>
  <c r="O118" i="6"/>
  <c r="Q118" i="6"/>
  <c r="P118" i="6"/>
  <c r="R118" i="6"/>
  <c r="M118" i="6"/>
  <c r="N86" i="6"/>
  <c r="R86" i="6"/>
  <c r="P86" i="6"/>
  <c r="M86" i="6"/>
  <c r="P161" i="6"/>
  <c r="M161" i="6"/>
  <c r="N94" i="6"/>
  <c r="M94" i="6"/>
  <c r="R94" i="6"/>
  <c r="P94" i="6"/>
  <c r="O94" i="6"/>
  <c r="Q111" i="6"/>
  <c r="P111" i="6"/>
  <c r="O111" i="6"/>
  <c r="R111" i="6"/>
  <c r="M111" i="6"/>
  <c r="N111" i="6"/>
  <c r="R85" i="6"/>
  <c r="O85" i="6"/>
  <c r="P85" i="6"/>
  <c r="M85" i="6"/>
  <c r="N85" i="6"/>
  <c r="Q85" i="6"/>
  <c r="N87" i="6"/>
  <c r="Q87" i="6"/>
  <c r="R87" i="6"/>
  <c r="M87" i="6"/>
  <c r="O87" i="6"/>
  <c r="M116" i="6"/>
  <c r="R116" i="6"/>
  <c r="Q116" i="6"/>
  <c r="N116" i="6"/>
  <c r="M213" i="6"/>
  <c r="O213" i="6"/>
  <c r="R213" i="6"/>
  <c r="N213" i="6"/>
  <c r="Q167" i="6"/>
  <c r="N167" i="6"/>
  <c r="O167" i="6"/>
  <c r="O177" i="6"/>
  <c r="P177" i="6"/>
  <c r="N177" i="6"/>
  <c r="M177" i="6"/>
  <c r="R177" i="6"/>
  <c r="Q177" i="6"/>
  <c r="R127" i="6"/>
  <c r="N120" i="22"/>
  <c r="Q120" i="22"/>
  <c r="O120" i="22"/>
  <c r="R120" i="22"/>
  <c r="L120" i="22"/>
  <c r="M176" i="6"/>
  <c r="P176" i="6"/>
  <c r="N176" i="6"/>
  <c r="R176" i="6"/>
  <c r="Q176" i="6"/>
  <c r="P115" i="6"/>
  <c r="O115" i="6"/>
  <c r="M115" i="6"/>
  <c r="R115" i="6"/>
  <c r="N115" i="6"/>
  <c r="Q115" i="6"/>
  <c r="M135" i="6"/>
  <c r="R135" i="6"/>
  <c r="O135" i="6"/>
  <c r="P135" i="6"/>
  <c r="N135" i="6"/>
  <c r="Q135" i="6"/>
  <c r="F87" i="22"/>
  <c r="L82" i="22"/>
  <c r="L87" i="22" s="1"/>
  <c r="Q82" i="22"/>
  <c r="Q87" i="22" s="1"/>
  <c r="N82" i="22"/>
  <c r="N87" i="22" s="1"/>
  <c r="P82" i="22"/>
  <c r="P87" i="22" s="1"/>
  <c r="O82" i="22"/>
  <c r="O87" i="22" s="1"/>
  <c r="D87" i="22"/>
  <c r="L85" i="22"/>
  <c r="I11" i="3"/>
  <c r="AA11" i="3" s="1"/>
  <c r="AA17" i="3" s="1"/>
  <c r="AA18" i="3" s="1"/>
  <c r="AA21" i="3" s="1"/>
  <c r="C17" i="3" s="1"/>
  <c r="H11" i="3"/>
  <c r="P188" i="6"/>
  <c r="O188" i="6"/>
  <c r="N188" i="6"/>
  <c r="M188" i="6"/>
  <c r="Q188" i="6"/>
  <c r="R188" i="6"/>
  <c r="M179" i="6"/>
  <c r="N179" i="6"/>
  <c r="R179" i="6"/>
  <c r="Q179" i="6"/>
  <c r="R98" i="6"/>
  <c r="M98" i="6"/>
  <c r="Q98" i="6"/>
  <c r="O98" i="6"/>
  <c r="N98" i="6"/>
  <c r="M189" i="6"/>
  <c r="N189" i="6"/>
  <c r="Q189" i="6"/>
  <c r="P189" i="6"/>
  <c r="R189" i="6"/>
  <c r="O189" i="6"/>
  <c r="N131" i="6"/>
  <c r="M131" i="6"/>
  <c r="R131" i="6"/>
  <c r="Q131" i="6"/>
  <c r="P131" i="6"/>
  <c r="O131" i="6"/>
  <c r="M147" i="6"/>
  <c r="N147" i="6"/>
  <c r="Q147" i="6"/>
  <c r="P147" i="6"/>
  <c r="O147" i="6"/>
  <c r="R147" i="6"/>
  <c r="N127" i="6"/>
  <c r="Q127" i="6"/>
  <c r="M127" i="6"/>
  <c r="P127" i="6"/>
  <c r="N151" i="6"/>
  <c r="R151" i="6"/>
  <c r="M151" i="6"/>
  <c r="Q151" i="6"/>
  <c r="O151" i="6"/>
  <c r="O132" i="6"/>
  <c r="R132" i="6"/>
  <c r="Q132" i="6"/>
  <c r="N132" i="6"/>
  <c r="P132" i="6"/>
  <c r="M132" i="6"/>
  <c r="Q58" i="22"/>
  <c r="N58" i="22"/>
  <c r="F62" i="22"/>
  <c r="O58" i="22"/>
  <c r="L58" i="22"/>
  <c r="R101" i="6"/>
  <c r="N101" i="6"/>
  <c r="Q101" i="6"/>
  <c r="M101" i="6"/>
  <c r="O101" i="6"/>
  <c r="P101" i="6"/>
  <c r="O86" i="6"/>
  <c r="O69" i="22"/>
  <c r="O75" i="22" s="1"/>
  <c r="R69" i="22"/>
  <c r="R75" i="22" s="1"/>
  <c r="P69" i="22"/>
  <c r="P75" i="22" s="1"/>
  <c r="Q69" i="22"/>
  <c r="Q75" i="22" s="1"/>
  <c r="I75" i="22"/>
  <c r="L69" i="22"/>
  <c r="L75" i="22" s="1"/>
  <c r="N69" i="22"/>
  <c r="N75" i="22" s="1"/>
  <c r="L129" i="22"/>
  <c r="Q107" i="22"/>
  <c r="P107" i="22"/>
  <c r="O107" i="22"/>
  <c r="I109" i="22"/>
  <c r="L107" i="22"/>
  <c r="N107" i="22"/>
  <c r="R107" i="22"/>
  <c r="P150" i="6"/>
  <c r="M90" i="6"/>
  <c r="O90" i="6"/>
  <c r="P90" i="6"/>
  <c r="N90" i="6"/>
  <c r="Q90" i="6"/>
  <c r="N161" i="6"/>
  <c r="M215" i="6"/>
  <c r="Q215" i="6"/>
  <c r="O215" i="6"/>
  <c r="N215" i="6"/>
  <c r="P215" i="6"/>
  <c r="R130" i="22"/>
  <c r="O130" i="22"/>
  <c r="Q130" i="22"/>
  <c r="N130" i="22"/>
  <c r="P130" i="22"/>
  <c r="E131" i="22"/>
  <c r="L130" i="22"/>
  <c r="P98" i="6"/>
  <c r="O96" i="6"/>
</calcChain>
</file>

<file path=xl/sharedStrings.xml><?xml version="1.0" encoding="utf-8"?>
<sst xmlns="http://schemas.openxmlformats.org/spreadsheetml/2006/main" count="1091" uniqueCount="401">
  <si>
    <t>Question 1</t>
  </si>
  <si>
    <t>Question 2</t>
  </si>
  <si>
    <t>Question 3</t>
  </si>
  <si>
    <t>Question 4</t>
  </si>
  <si>
    <t>Question 5</t>
  </si>
  <si>
    <t>Question 6</t>
  </si>
  <si>
    <t>Question 7</t>
  </si>
  <si>
    <t>Question 8</t>
  </si>
  <si>
    <t>Question 9</t>
  </si>
  <si>
    <t>Question 10</t>
  </si>
  <si>
    <t>Question 11</t>
  </si>
  <si>
    <t>Question 12</t>
  </si>
  <si>
    <t>Question 13</t>
  </si>
  <si>
    <t>Question 14</t>
  </si>
  <si>
    <t>Question 15</t>
  </si>
  <si>
    <t>Question 16</t>
  </si>
  <si>
    <t>Question 17</t>
  </si>
  <si>
    <t>Question 18</t>
  </si>
  <si>
    <t>Question 19</t>
  </si>
  <si>
    <t>Question 20</t>
  </si>
  <si>
    <t>Question 21</t>
  </si>
  <si>
    <t>Question 22</t>
  </si>
  <si>
    <t>Question 23</t>
  </si>
  <si>
    <t>Question 24</t>
  </si>
  <si>
    <t>Question 25</t>
  </si>
  <si>
    <t>Question 26</t>
  </si>
  <si>
    <t>Question 27</t>
  </si>
  <si>
    <t>Question 28</t>
  </si>
  <si>
    <t>Question 29</t>
  </si>
  <si>
    <t>Question 30</t>
  </si>
  <si>
    <t>Question 31</t>
  </si>
  <si>
    <t>Question 32</t>
  </si>
  <si>
    <t>Question 33</t>
  </si>
  <si>
    <t>Question 34</t>
  </si>
  <si>
    <t>Question 35</t>
  </si>
  <si>
    <t>Change</t>
  </si>
  <si>
    <t>Control</t>
  </si>
  <si>
    <t>Relationships</t>
  </si>
  <si>
    <t>Role</t>
  </si>
  <si>
    <t>Value</t>
  </si>
  <si>
    <t>Results</t>
  </si>
  <si>
    <t>Your</t>
  </si>
  <si>
    <t>Target</t>
  </si>
  <si>
    <t>Interim</t>
  </si>
  <si>
    <t>Longer Term</t>
  </si>
  <si>
    <t>The results are grouped by stressor, and the average score is shown for each question associated with that stressor</t>
  </si>
  <si>
    <t>Average</t>
  </si>
  <si>
    <t>Overall</t>
  </si>
  <si>
    <t>Record No</t>
  </si>
  <si>
    <t>Demands</t>
  </si>
  <si>
    <t>Peer Support</t>
  </si>
  <si>
    <t>Different groups at work demand things from me that are hard to combine</t>
  </si>
  <si>
    <t>I have unachievable deadlines</t>
  </si>
  <si>
    <t>I have to work very intensively</t>
  </si>
  <si>
    <t>I have to neglect some tasks because I have too much to do</t>
  </si>
  <si>
    <t>I am unable to take sufficient breaks</t>
  </si>
  <si>
    <t>I am pressured to work long hours</t>
  </si>
  <si>
    <t>I have to work very fast</t>
  </si>
  <si>
    <t>I have unrealistic time pressures</t>
  </si>
  <si>
    <t>I can decide when to take a break</t>
  </si>
  <si>
    <t>I have a say in my own work speed</t>
  </si>
  <si>
    <t>I have a choice in deciding how I do my work</t>
  </si>
  <si>
    <t>I have a choice in deciding what I do at work</t>
  </si>
  <si>
    <t>I have some say over the way I work</t>
  </si>
  <si>
    <t>My working time can be flexible</t>
  </si>
  <si>
    <t>I am given supportive feedback on the work I do</t>
  </si>
  <si>
    <t>I can rely on my line manager to help me out with a work problem</t>
  </si>
  <si>
    <t>I can talk to my line manager about something that has upset or annoyed me about work</t>
  </si>
  <si>
    <t>I am supported through emotionally demanding work</t>
  </si>
  <si>
    <t>My line manager encourages me at work</t>
  </si>
  <si>
    <t>If work gets difficult, my colleagues will help me</t>
  </si>
  <si>
    <t>I get help and support I need from colleagues</t>
  </si>
  <si>
    <t>I receive the respect at work I deserve from my colleagues</t>
  </si>
  <si>
    <t>My colleagues are willing to listen to my work-related problems</t>
  </si>
  <si>
    <t>I am subject to personal harassment in the form of unkind words or behaviour</t>
  </si>
  <si>
    <t>There is friction or anger between colleagues</t>
  </si>
  <si>
    <t>I am subject to bullying at work</t>
  </si>
  <si>
    <t>Relationships at work are strained</t>
  </si>
  <si>
    <t>I am clear what is expected of me at work</t>
  </si>
  <si>
    <t>I know how to go about getting my job done</t>
  </si>
  <si>
    <t>I am clear what my duties and responsibilities are</t>
  </si>
  <si>
    <t>I am clear about the goals and objectives for my department</t>
  </si>
  <si>
    <t>I understand how my work fits into the overall aim of the organisation</t>
  </si>
  <si>
    <t>I have sufficient opportunities to question managers about change at work</t>
  </si>
  <si>
    <t>Staff are always consulted about change at work</t>
  </si>
  <si>
    <t>When changes are made at work, I am clear how they will work out in practice</t>
  </si>
  <si>
    <t>Question</t>
  </si>
  <si>
    <t>Managers' Support</t>
  </si>
  <si>
    <t>Key</t>
  </si>
  <si>
    <t>Doing very well - need to maintain performance</t>
  </si>
  <si>
    <t>Good, but need for improvement</t>
  </si>
  <si>
    <t>Clear need for improvement</t>
  </si>
  <si>
    <t>Urgent action needed</t>
  </si>
  <si>
    <t>Chart Source (do not edit)</t>
  </si>
  <si>
    <t>Suggested</t>
  </si>
  <si>
    <t xml:space="preserve"> (you are above the 80th percentile for these stress factors). We suggest that you set your own interim and longer-term targets for continuous improvement.</t>
  </si>
  <si>
    <t xml:space="preserve">*You are doing very well on the following stress factors: </t>
  </si>
  <si>
    <t>Internal sheet logic (do not alter)</t>
  </si>
  <si>
    <r>
      <t>Represents those at, above or close to the 80th percentile</t>
    </r>
    <r>
      <rPr>
        <b/>
        <vertAlign val="superscript"/>
        <sz val="8"/>
        <rFont val="Arial"/>
        <family val="2"/>
      </rPr>
      <t>†</t>
    </r>
  </si>
  <si>
    <r>
      <t>Represents those better than average but not yet at, above or close to the 80th percentile</t>
    </r>
    <r>
      <rPr>
        <b/>
        <vertAlign val="superscript"/>
        <sz val="8"/>
        <rFont val="Arial"/>
        <family val="2"/>
      </rPr>
      <t>†</t>
    </r>
  </si>
  <si>
    <t>†</t>
  </si>
  <si>
    <r>
      <t>Good, but need for improvement.  Represents those better than average but not at, above or close to the 80th percentile</t>
    </r>
    <r>
      <rPr>
        <b/>
        <vertAlign val="superscript"/>
        <sz val="8"/>
        <rFont val="Arial"/>
        <family val="2"/>
      </rPr>
      <t>†</t>
    </r>
  </si>
  <si>
    <r>
      <t>Urgent action needed.  Represents those at, below or close to the 20th percentile</t>
    </r>
    <r>
      <rPr>
        <b/>
        <vertAlign val="superscript"/>
        <sz val="8"/>
        <rFont val="Arial"/>
        <family val="2"/>
      </rPr>
      <t>†</t>
    </r>
  </si>
  <si>
    <t>Category A</t>
  </si>
  <si>
    <t>Category B</t>
  </si>
  <si>
    <t>Question 36</t>
  </si>
  <si>
    <t>Question 37</t>
  </si>
  <si>
    <t>Question 38</t>
  </si>
  <si>
    <t>Question 39</t>
  </si>
  <si>
    <t>Question 40</t>
  </si>
  <si>
    <t>Question 41</t>
  </si>
  <si>
    <t>Question 42</t>
  </si>
  <si>
    <t>Question 43</t>
  </si>
  <si>
    <t>Question 44</t>
  </si>
  <si>
    <t>Question 45</t>
  </si>
  <si>
    <t>Question 46</t>
  </si>
  <si>
    <t>Question 47</t>
  </si>
  <si>
    <t>Question 48</t>
  </si>
  <si>
    <t>Question 49</t>
  </si>
  <si>
    <t>Question 50</t>
  </si>
  <si>
    <t>Question 51</t>
  </si>
  <si>
    <t>Question 52</t>
  </si>
  <si>
    <t>Question 53</t>
  </si>
  <si>
    <t>Question 54</t>
  </si>
  <si>
    <t>Question 55</t>
  </si>
  <si>
    <t>Question 56</t>
  </si>
  <si>
    <t>Question 57</t>
  </si>
  <si>
    <t>Question 58</t>
  </si>
  <si>
    <t>Question 59</t>
  </si>
  <si>
    <t>Question 60</t>
  </si>
  <si>
    <t>Question 61</t>
  </si>
  <si>
    <t>Question 62</t>
  </si>
  <si>
    <t>Question 63</t>
  </si>
  <si>
    <t>Question 64</t>
  </si>
  <si>
    <t>Question 65</t>
  </si>
  <si>
    <t>Question 66</t>
  </si>
  <si>
    <t>Question 67</t>
  </si>
  <si>
    <t>Question 68 (1)</t>
  </si>
  <si>
    <t>Question 68 (2)</t>
  </si>
  <si>
    <t>Question 68 (3)</t>
  </si>
  <si>
    <t>All Factors</t>
  </si>
  <si>
    <t>Response Counts</t>
  </si>
  <si>
    <t>ID</t>
  </si>
  <si>
    <t>Code</t>
  </si>
  <si>
    <t>Text</t>
  </si>
  <si>
    <t>0s</t>
  </si>
  <si>
    <t>1s</t>
  </si>
  <si>
    <t>2s</t>
  </si>
  <si>
    <t>3s</t>
  </si>
  <si>
    <t>4s</t>
  </si>
  <si>
    <t>5s</t>
  </si>
  <si>
    <t>q1</t>
  </si>
  <si>
    <t>RO1</t>
  </si>
  <si>
    <t>q2</t>
  </si>
  <si>
    <t>CO2</t>
  </si>
  <si>
    <t>q3</t>
  </si>
  <si>
    <t>DE6</t>
  </si>
  <si>
    <t>q4</t>
  </si>
  <si>
    <t>RO3</t>
  </si>
  <si>
    <t>q5</t>
  </si>
  <si>
    <t>RE2</t>
  </si>
  <si>
    <t>q6</t>
  </si>
  <si>
    <t>DE2</t>
  </si>
  <si>
    <t>q7</t>
  </si>
  <si>
    <t>SU6</t>
  </si>
  <si>
    <t>q8</t>
  </si>
  <si>
    <t>SU1</t>
  </si>
  <si>
    <t>q9</t>
  </si>
  <si>
    <t>DE4</t>
  </si>
  <si>
    <t>q10</t>
  </si>
  <si>
    <t>q11</t>
  </si>
  <si>
    <t>R04</t>
  </si>
  <si>
    <t>q12</t>
  </si>
  <si>
    <t>DE5</t>
  </si>
  <si>
    <t>q13</t>
  </si>
  <si>
    <t>RO2</t>
  </si>
  <si>
    <t>q14</t>
  </si>
  <si>
    <t>RE1</t>
  </si>
  <si>
    <t>q15</t>
  </si>
  <si>
    <t>CO4</t>
  </si>
  <si>
    <t>I have a choice in deciding how to do my work</t>
  </si>
  <si>
    <t>q16</t>
  </si>
  <si>
    <t>DE7</t>
  </si>
  <si>
    <t>q17</t>
  </si>
  <si>
    <t>RO5</t>
  </si>
  <si>
    <t>q18</t>
  </si>
  <si>
    <t>DE1</t>
  </si>
  <si>
    <t>q19</t>
  </si>
  <si>
    <t>CO3</t>
  </si>
  <si>
    <t>q20</t>
  </si>
  <si>
    <t>DE3</t>
  </si>
  <si>
    <t>q21</t>
  </si>
  <si>
    <t>RE3</t>
  </si>
  <si>
    <t>q22</t>
  </si>
  <si>
    <t>DE8</t>
  </si>
  <si>
    <t>q23</t>
  </si>
  <si>
    <t>SU2</t>
  </si>
  <si>
    <t>q24</t>
  </si>
  <si>
    <t>SU7</t>
  </si>
  <si>
    <t>I get the help and support I need from colleagues</t>
  </si>
  <si>
    <t>q25</t>
  </si>
  <si>
    <t>CO5</t>
  </si>
  <si>
    <t>q26</t>
  </si>
  <si>
    <t>CH2</t>
  </si>
  <si>
    <t>q27</t>
  </si>
  <si>
    <t>SU8</t>
  </si>
  <si>
    <t>I receive the respect at work I deserve from colleagues</t>
  </si>
  <si>
    <t>q28</t>
  </si>
  <si>
    <t>CH1</t>
  </si>
  <si>
    <t>q29</t>
  </si>
  <si>
    <t>SU3</t>
  </si>
  <si>
    <t>I can talk to my line manager about something that has upset or annoyed me at work</t>
  </si>
  <si>
    <t>q30</t>
  </si>
  <si>
    <t>CO6</t>
  </si>
  <si>
    <t>q31</t>
  </si>
  <si>
    <t>SU9</t>
  </si>
  <si>
    <t>q32</t>
  </si>
  <si>
    <t>CH3</t>
  </si>
  <si>
    <t>q33</t>
  </si>
  <si>
    <t>SU4</t>
  </si>
  <si>
    <t>q34</t>
  </si>
  <si>
    <t>RE4</t>
  </si>
  <si>
    <t>q35</t>
  </si>
  <si>
    <t>SU5</t>
  </si>
  <si>
    <t>q36</t>
  </si>
  <si>
    <t>WPDE1</t>
  </si>
  <si>
    <t>My work patterns/arrangements (e.g. hours, shifts) suit me</t>
  </si>
  <si>
    <t>q37</t>
  </si>
  <si>
    <t>WPC01</t>
  </si>
  <si>
    <t>I feel my job is secure</t>
  </si>
  <si>
    <t>q38</t>
  </si>
  <si>
    <t>WPRC1</t>
  </si>
  <si>
    <t>I feel I am fairly paid for the work I do</t>
  </si>
  <si>
    <t>q39</t>
  </si>
  <si>
    <t>WPCH1</t>
  </si>
  <si>
    <t>The pace of change (whether too fast or too slow) is a source of pressure for me</t>
  </si>
  <si>
    <t>q40</t>
  </si>
  <si>
    <t>WPRC2</t>
  </si>
  <si>
    <t>I am happy with the non-monetary benefits I receive</t>
  </si>
  <si>
    <t>q41</t>
  </si>
  <si>
    <t>WPRC3</t>
  </si>
  <si>
    <t>I feel that my contribution is valued</t>
  </si>
  <si>
    <t>q42</t>
  </si>
  <si>
    <t>WPDE4</t>
  </si>
  <si>
    <t>The work environment is comfortable</t>
  </si>
  <si>
    <t>q43</t>
  </si>
  <si>
    <t>WPSU2</t>
  </si>
  <si>
    <t>The equipment I use is adequate to do my job</t>
  </si>
  <si>
    <t>q44</t>
  </si>
  <si>
    <t>WPDE5</t>
  </si>
  <si>
    <t>My work area is well designed and laid out for the job I do</t>
  </si>
  <si>
    <t>q45</t>
  </si>
  <si>
    <t>WPRO1</t>
  </si>
  <si>
    <t>I am clear who I report to</t>
  </si>
  <si>
    <t>q46</t>
  </si>
  <si>
    <t>WPDE6</t>
  </si>
  <si>
    <t>Recent incidents at work have been a source of pressure (e.g. threat of redundancy, death of a colleague, violence at work)</t>
  </si>
  <si>
    <t>q47</t>
  </si>
  <si>
    <t>WPRC4</t>
  </si>
  <si>
    <t>I receive positive feedback when I do a job well</t>
  </si>
  <si>
    <t>q48</t>
  </si>
  <si>
    <t>WPDE7</t>
  </si>
  <si>
    <t>I lack the skills I need to do my job</t>
  </si>
  <si>
    <t>q49</t>
  </si>
  <si>
    <t>WPDE8</t>
  </si>
  <si>
    <t>I am concerned about my safety at work</t>
  </si>
  <si>
    <t>q50</t>
  </si>
  <si>
    <t>WPDE9</t>
  </si>
  <si>
    <t>I am concerned about my health at work</t>
  </si>
  <si>
    <t>q51</t>
  </si>
  <si>
    <t>WPDE10</t>
  </si>
  <si>
    <t>The welfare facilities are adequate (e.g. toilets, wash facilities)</t>
  </si>
  <si>
    <t>q52</t>
  </si>
  <si>
    <t>WPSU3</t>
  </si>
  <si>
    <t>I receive the training I need to do my job</t>
  </si>
  <si>
    <t>q53</t>
  </si>
  <si>
    <t>WPCO3</t>
  </si>
  <si>
    <t>I am involved in decisions made by my team/function</t>
  </si>
  <si>
    <t>q54</t>
  </si>
  <si>
    <t>WPDE2</t>
  </si>
  <si>
    <t>The type of work I do is emotionally distressing</t>
  </si>
  <si>
    <t>q55</t>
  </si>
  <si>
    <t>WPDE3</t>
  </si>
  <si>
    <t>I find the work I do repetitive and boring</t>
  </si>
  <si>
    <t>q56</t>
  </si>
  <si>
    <t>WPSU1</t>
  </si>
  <si>
    <t>Senior managers are supportive of employees</t>
  </si>
  <si>
    <t>q57</t>
  </si>
  <si>
    <t>WPRE1</t>
  </si>
  <si>
    <t>I am unfairly treated</t>
  </si>
  <si>
    <t>q58</t>
  </si>
  <si>
    <t>WPCO2</t>
  </si>
  <si>
    <t>I am consulted about organisational policies and decisions</t>
  </si>
  <si>
    <t>q59</t>
  </si>
  <si>
    <t>WPRO2</t>
  </si>
  <si>
    <t>I am informed of organisational policies and decisions</t>
  </si>
  <si>
    <t>q60</t>
  </si>
  <si>
    <t>WPRO3</t>
  </si>
  <si>
    <t>I am informed of decisions within my team or function</t>
  </si>
  <si>
    <t>q61</t>
  </si>
  <si>
    <t>WPDE11</t>
  </si>
  <si>
    <t>I work more than 48 hours per week</t>
  </si>
  <si>
    <t>q62</t>
  </si>
  <si>
    <t>WPIN1</t>
  </si>
  <si>
    <t>Pressure at work causes me to come to work when I am not well enough to work</t>
  </si>
  <si>
    <t>q63</t>
  </si>
  <si>
    <t>WPIN2</t>
  </si>
  <si>
    <t>Pressure at work causes me to do my job less well</t>
  </si>
  <si>
    <t>q64</t>
  </si>
  <si>
    <t>WPIN3</t>
  </si>
  <si>
    <t>I have taken time off due to pressure at work</t>
  </si>
  <si>
    <t>q65</t>
  </si>
  <si>
    <t>WPIN4</t>
  </si>
  <si>
    <t>I have considered leaving this organisation due to pressure at work</t>
  </si>
  <si>
    <t>q66</t>
  </si>
  <si>
    <t>WPIN5</t>
  </si>
  <si>
    <t>Pressure at work has affected my health whilst working in this organisation</t>
  </si>
  <si>
    <t>q67</t>
  </si>
  <si>
    <t>WPIN6</t>
  </si>
  <si>
    <t>Morale is low in this organisation</t>
  </si>
  <si>
    <t>No. of records</t>
  </si>
  <si>
    <t>*Average of non-zero responses only</t>
  </si>
  <si>
    <t>Overall average</t>
  </si>
  <si>
    <t>Categorised by Factor</t>
  </si>
  <si>
    <t>Demands (workload, work patterns, working environment)</t>
  </si>
  <si>
    <t>Control (how much say the person has in the way they do their work)</t>
  </si>
  <si>
    <t>Support (encouragement, sponsorship, resources, line management and colleagues)</t>
  </si>
  <si>
    <t>Relationships (promoting positive working to avoid conflict and dealing with unacceptable behaviour)</t>
  </si>
  <si>
    <t>Role (whether people understand their role within the organisation and whether the organisation ensures the person does not have conflicting roles)</t>
  </si>
  <si>
    <t>Change (how organisational change is managed and communicated in the organisation)</t>
  </si>
  <si>
    <t>Reward and Contribution</t>
  </si>
  <si>
    <t>Safety and Health at Work</t>
  </si>
  <si>
    <t>Indicators/Outcomes</t>
  </si>
  <si>
    <t>&lt;TITLE&gt;</t>
  </si>
  <si>
    <t>&lt;DATE&gt;</t>
  </si>
  <si>
    <t>Open 1</t>
  </si>
  <si>
    <t>Open 2</t>
  </si>
  <si>
    <t>Open 3</t>
  </si>
  <si>
    <t>No.</t>
  </si>
  <si>
    <t>Open Questions</t>
  </si>
  <si>
    <t>Percent Counts</t>
  </si>
  <si>
    <t>Avg*</t>
  </si>
  <si>
    <t>Avg</t>
  </si>
  <si>
    <t>20th</t>
  </si>
  <si>
    <t>50th</t>
  </si>
  <si>
    <t>80th</t>
  </si>
  <si>
    <t>Manager's Support</t>
  </si>
  <si>
    <t>None</t>
  </si>
  <si>
    <t>ColourIndex</t>
  </si>
  <si>
    <t>&gt;80th</t>
  </si>
  <si>
    <t>Centile</t>
  </si>
  <si>
    <t>&gt; 80th</t>
  </si>
  <si>
    <t>Count</t>
  </si>
  <si>
    <t>Total</t>
  </si>
  <si>
    <r>
      <t>Represents those below the 20th percentile</t>
    </r>
    <r>
      <rPr>
        <b/>
        <vertAlign val="superscript"/>
        <sz val="8"/>
        <rFont val="Arial"/>
        <family val="2"/>
      </rPr>
      <t>†</t>
    </r>
  </si>
  <si>
    <r>
      <t>Represents those likely to be below average but not below the 20th percentile</t>
    </r>
    <r>
      <rPr>
        <b/>
        <vertAlign val="superscript"/>
        <sz val="8"/>
        <rFont val="Arial"/>
        <family val="2"/>
      </rPr>
      <t>†</t>
    </r>
  </si>
  <si>
    <r>
      <t>Response Counts</t>
    </r>
    <r>
      <rPr>
        <b/>
        <vertAlign val="superscript"/>
        <sz val="5"/>
        <rFont val="Arial"/>
        <family val="2"/>
      </rPr>
      <t>†</t>
    </r>
  </si>
  <si>
    <r>
      <t>†</t>
    </r>
    <r>
      <rPr>
        <sz val="5"/>
        <rFont val="Arial"/>
        <family val="2"/>
      </rPr>
      <t xml:space="preserve"> 0 denotes no response, 1 to 5 denotes higher to lower risk</t>
    </r>
  </si>
  <si>
    <r>
      <t>Clear need for improvement.  Represents those likely to be below average but not at, below or close to the 20th percentile</t>
    </r>
    <r>
      <rPr>
        <b/>
        <vertAlign val="superscript"/>
        <sz val="8"/>
        <rFont val="Arial"/>
        <family val="2"/>
      </rPr>
      <t>†</t>
    </r>
  </si>
  <si>
    <t>Category C</t>
  </si>
  <si>
    <t>Category D</t>
  </si>
  <si>
    <t>Category E</t>
  </si>
  <si>
    <t>Category F</t>
  </si>
  <si>
    <t>Category G</t>
  </si>
  <si>
    <t>Category H</t>
  </si>
  <si>
    <t>Category I</t>
  </si>
  <si>
    <t>Category J</t>
  </si>
  <si>
    <t>Category K</t>
  </si>
  <si>
    <t>Category L</t>
  </si>
  <si>
    <t>Untitled</t>
  </si>
  <si>
    <t>&lt;None&gt;</t>
  </si>
  <si>
    <t>1</t>
  </si>
  <si>
    <t>2</t>
  </si>
  <si>
    <t>3</t>
  </si>
  <si>
    <t>4</t>
  </si>
  <si>
    <t>5</t>
  </si>
  <si>
    <t>Question No.</t>
  </si>
  <si>
    <t>respondents</t>
  </si>
  <si>
    <t>% Response Counts (excluding non-respondents)</t>
  </si>
  <si>
    <t>% Non-</t>
  </si>
  <si>
    <t>Worksheet Name</t>
  </si>
  <si>
    <t>Data Set Name</t>
  </si>
  <si>
    <t>Data Set Description</t>
  </si>
  <si>
    <t>Support</t>
  </si>
  <si>
    <t>Management</t>
  </si>
  <si>
    <t>Factor/Question No.</t>
  </si>
  <si>
    <t>By Factor</t>
  </si>
  <si>
    <t>Cut Offs</t>
  </si>
  <si>
    <t>Indicator</t>
  </si>
  <si>
    <t>Bullying</t>
  </si>
  <si>
    <t>Filter</t>
  </si>
  <si>
    <t>Data Set</t>
  </si>
  <si>
    <t>Name</t>
  </si>
  <si>
    <t>DS_ORGAVE2008</t>
  </si>
  <si>
    <t>Organisational Averages</t>
  </si>
  <si>
    <t>DS_PWC2004</t>
  </si>
  <si>
    <t>Psychosocial Working Conditions in Britain in 2004</t>
  </si>
  <si>
    <t>This survey, undertaken in 2004, provides a snapshot of psychosocial working conditions in the British workforce prior to the launch of the Management Standards for Stress.</t>
  </si>
  <si>
    <t>From 136 organisations, this data supersedes the 2004 data (see panel to the right for details).</t>
  </si>
  <si>
    <t>Data Set: Organisational Averages</t>
  </si>
  <si>
    <t>Summary of Results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</si>
</sst>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2" x14ac:knownFonts="1">
    <font>
      <sz val="8"/>
      <name val="Arial"/>
    </font>
    <font>
      <b/>
      <sz val="10"/>
      <name val="Arial"/>
      <family val="2"/>
    </font>
    <font>
      <b/>
      <sz val="8"/>
      <name val="Arial"/>
      <family val="2"/>
    </font>
    <font>
      <b/>
      <sz val="10"/>
      <color indexed="10"/>
      <name val="Arial"/>
      <family val="2"/>
    </font>
    <font>
      <b/>
      <sz val="14"/>
      <color indexed="10"/>
      <name val="Arial"/>
      <family val="2"/>
    </font>
    <font>
      <b/>
      <sz val="14"/>
      <name val="Arial"/>
      <family val="2"/>
    </font>
    <font>
      <sz val="10"/>
      <name val="Arial"/>
      <family val="2"/>
    </font>
    <font>
      <sz val="8"/>
      <name val="Arial"/>
      <family val="2"/>
    </font>
    <font>
      <b/>
      <vertAlign val="superscript"/>
      <sz val="8"/>
      <name val="Arial"/>
      <family val="2"/>
    </font>
    <font>
      <vertAlign val="superscript"/>
      <sz val="8"/>
      <name val="Arial"/>
      <family val="2"/>
    </font>
    <font>
      <b/>
      <sz val="8"/>
      <color indexed="9"/>
      <name val="Arial"/>
      <family val="2"/>
    </font>
    <font>
      <sz val="8"/>
      <color indexed="9"/>
      <name val="Arial"/>
      <family val="2"/>
    </font>
    <font>
      <b/>
      <sz val="16"/>
      <name val="Arial"/>
      <family val="2"/>
    </font>
    <font>
      <b/>
      <sz val="12"/>
      <name val="Arial"/>
      <family val="2"/>
    </font>
    <font>
      <b/>
      <sz val="24"/>
      <name val="Arial"/>
      <family val="2"/>
    </font>
    <font>
      <b/>
      <sz val="5"/>
      <name val="Arial"/>
      <family val="2"/>
    </font>
    <font>
      <sz val="5"/>
      <name val="Arial"/>
      <family val="2"/>
    </font>
    <font>
      <b/>
      <vertAlign val="superscript"/>
      <sz val="5"/>
      <name val="Arial"/>
      <family val="2"/>
    </font>
    <font>
      <vertAlign val="superscript"/>
      <sz val="5"/>
      <name val="Arial"/>
      <family val="2"/>
    </font>
    <font>
      <b/>
      <sz val="10"/>
      <color indexed="9"/>
      <name val="Arial"/>
      <family val="2"/>
    </font>
    <font>
      <b/>
      <sz val="12"/>
      <color indexed="32"/>
      <name val="Arial"/>
      <family val="2"/>
    </font>
    <font>
      <b/>
      <sz val="9"/>
      <name val="Arial"/>
      <family val="2"/>
    </font>
  </fonts>
  <fills count="58">
    <fill>
      <patternFill patternType="none"/>
    </fill>
    <fill>
      <patternFill patternType="gray125"/>
    </fill>
    <fill>
      <patternFill patternType="solid">
        <fgColor indexed="42"/>
        <bgColor indexed="64"/>
      </patternFill>
    </fill>
    <fill>
      <patternFill patternType="solid">
        <fgColor indexed="8"/>
        <bgColor indexed="64"/>
      </patternFill>
    </fill>
    <fill>
      <patternFill patternType="solid">
        <fgColor indexed="9"/>
        <bgColor indexed="64"/>
      </patternFill>
    </fill>
    <fill>
      <patternFill patternType="solid">
        <fgColor indexed="10"/>
        <bgColor indexed="64"/>
      </patternFill>
    </fill>
    <fill>
      <patternFill patternType="solid">
        <fgColor indexed="11"/>
        <bgColor indexed="64"/>
      </patternFill>
    </fill>
    <fill>
      <patternFill patternType="solid">
        <fgColor indexed="12"/>
        <bgColor indexed="64"/>
      </patternFill>
    </fill>
    <fill>
      <patternFill patternType="solid">
        <fgColor indexed="13"/>
        <bgColor indexed="64"/>
      </patternFill>
    </fill>
    <fill>
      <patternFill patternType="solid">
        <fgColor indexed="14"/>
        <bgColor indexed="64"/>
      </patternFill>
    </fill>
    <fill>
      <patternFill patternType="solid">
        <fgColor indexed="15"/>
        <bgColor indexed="64"/>
      </patternFill>
    </fill>
    <fill>
      <patternFill patternType="solid">
        <fgColor indexed="16"/>
        <bgColor indexed="64"/>
      </patternFill>
    </fill>
    <fill>
      <patternFill patternType="solid">
        <fgColor indexed="17"/>
        <bgColor indexed="64"/>
      </patternFill>
    </fill>
    <fill>
      <patternFill patternType="solid">
        <fgColor indexed="18"/>
        <bgColor indexed="64"/>
      </patternFill>
    </fill>
    <fill>
      <patternFill patternType="solid">
        <fgColor indexed="19"/>
        <bgColor indexed="64"/>
      </patternFill>
    </fill>
    <fill>
      <patternFill patternType="solid">
        <fgColor indexed="20"/>
        <bgColor indexed="64"/>
      </patternFill>
    </fill>
    <fill>
      <patternFill patternType="solid">
        <fgColor indexed="21"/>
        <bgColor indexed="64"/>
      </patternFill>
    </fill>
    <fill>
      <patternFill patternType="solid">
        <fgColor indexed="22"/>
        <bgColor indexed="64"/>
      </patternFill>
    </fill>
    <fill>
      <patternFill patternType="solid">
        <fgColor indexed="23"/>
        <bgColor indexed="64"/>
      </patternFill>
    </fill>
    <fill>
      <patternFill patternType="solid">
        <fgColor indexed="24"/>
        <bgColor indexed="64"/>
      </patternFill>
    </fill>
    <fill>
      <patternFill patternType="solid">
        <fgColor indexed="25"/>
        <bgColor indexed="64"/>
      </patternFill>
    </fill>
    <fill>
      <patternFill patternType="solid">
        <fgColor indexed="26"/>
        <bgColor indexed="64"/>
      </patternFill>
    </fill>
    <fill>
      <patternFill patternType="solid">
        <fgColor indexed="27"/>
        <bgColor indexed="64"/>
      </patternFill>
    </fill>
    <fill>
      <patternFill patternType="solid">
        <fgColor indexed="28"/>
        <bgColor indexed="64"/>
      </patternFill>
    </fill>
    <fill>
      <patternFill patternType="solid">
        <fgColor indexed="29"/>
        <bgColor indexed="64"/>
      </patternFill>
    </fill>
    <fill>
      <patternFill patternType="solid">
        <fgColor indexed="30"/>
        <bgColor indexed="64"/>
      </patternFill>
    </fill>
    <fill>
      <patternFill patternType="solid">
        <fgColor indexed="31"/>
        <bgColor indexed="64"/>
      </patternFill>
    </fill>
    <fill>
      <patternFill patternType="solid">
        <fgColor indexed="32"/>
        <bgColor indexed="64"/>
      </patternFill>
    </fill>
    <fill>
      <patternFill patternType="solid">
        <fgColor indexed="33"/>
        <bgColor indexed="64"/>
      </patternFill>
    </fill>
    <fill>
      <patternFill patternType="solid">
        <fgColor indexed="34"/>
        <bgColor indexed="64"/>
      </patternFill>
    </fill>
    <fill>
      <patternFill patternType="solid">
        <fgColor indexed="35"/>
        <bgColor indexed="64"/>
      </patternFill>
    </fill>
    <fill>
      <patternFill patternType="solid">
        <fgColor indexed="36"/>
        <bgColor indexed="64"/>
      </patternFill>
    </fill>
    <fill>
      <patternFill patternType="solid">
        <fgColor indexed="37"/>
        <bgColor indexed="64"/>
      </patternFill>
    </fill>
    <fill>
      <patternFill patternType="solid">
        <fgColor indexed="38"/>
        <bgColor indexed="64"/>
      </patternFill>
    </fill>
    <fill>
      <patternFill patternType="solid">
        <fgColor indexed="39"/>
        <bgColor indexed="64"/>
      </patternFill>
    </fill>
    <fill>
      <patternFill patternType="solid">
        <fgColor indexed="40"/>
        <bgColor indexed="64"/>
      </patternFill>
    </fill>
    <fill>
      <patternFill patternType="solid">
        <fgColor indexed="41"/>
        <bgColor indexed="64"/>
      </patternFill>
    </fill>
    <fill>
      <patternFill patternType="solid">
        <fgColor indexed="43"/>
        <bgColor indexed="64"/>
      </patternFill>
    </fill>
    <fill>
      <patternFill patternType="solid">
        <fgColor indexed="44"/>
        <bgColor indexed="64"/>
      </patternFill>
    </fill>
    <fill>
      <patternFill patternType="solid">
        <fgColor indexed="45"/>
        <bgColor indexed="64"/>
      </patternFill>
    </fill>
    <fill>
      <patternFill patternType="solid">
        <fgColor indexed="46"/>
        <bgColor indexed="64"/>
      </patternFill>
    </fill>
    <fill>
      <patternFill patternType="solid">
        <fgColor indexed="47"/>
        <bgColor indexed="64"/>
      </patternFill>
    </fill>
    <fill>
      <patternFill patternType="solid">
        <fgColor indexed="48"/>
        <bgColor indexed="64"/>
      </patternFill>
    </fill>
    <fill>
      <patternFill patternType="solid">
        <fgColor indexed="49"/>
        <bgColor indexed="64"/>
      </patternFill>
    </fill>
    <fill>
      <patternFill patternType="solid">
        <fgColor indexed="50"/>
        <bgColor indexed="64"/>
      </patternFill>
    </fill>
    <fill>
      <patternFill patternType="solid">
        <fgColor indexed="51"/>
        <bgColor indexed="64"/>
      </patternFill>
    </fill>
    <fill>
      <patternFill patternType="solid">
        <fgColor indexed="52"/>
        <bgColor indexed="64"/>
      </patternFill>
    </fill>
    <fill>
      <patternFill patternType="solid">
        <fgColor indexed="53"/>
        <bgColor indexed="64"/>
      </patternFill>
    </fill>
    <fill>
      <patternFill patternType="solid">
        <fgColor indexed="54"/>
        <bgColor indexed="64"/>
      </patternFill>
    </fill>
    <fill>
      <patternFill patternType="solid">
        <fgColor indexed="55"/>
        <bgColor indexed="64"/>
      </patternFill>
    </fill>
    <fill>
      <patternFill patternType="solid">
        <fgColor indexed="56"/>
        <bgColor indexed="64"/>
      </patternFill>
    </fill>
    <fill>
      <patternFill patternType="solid">
        <fgColor indexed="57"/>
        <bgColor indexed="64"/>
      </patternFill>
    </fill>
    <fill>
      <patternFill patternType="solid">
        <fgColor indexed="58"/>
        <bgColor indexed="64"/>
      </patternFill>
    </fill>
    <fill>
      <patternFill patternType="solid">
        <fgColor indexed="59"/>
        <bgColor indexed="64"/>
      </patternFill>
    </fill>
    <fill>
      <patternFill patternType="solid">
        <fgColor indexed="60"/>
        <bgColor indexed="64"/>
      </patternFill>
    </fill>
    <fill>
      <patternFill patternType="solid">
        <fgColor indexed="61"/>
        <bgColor indexed="64"/>
      </patternFill>
    </fill>
    <fill>
      <patternFill patternType="solid">
        <fgColor indexed="62"/>
        <bgColor indexed="64"/>
      </patternFill>
    </fill>
    <fill>
      <patternFill patternType="solid">
        <fgColor indexed="63"/>
        <bgColor indexed="64"/>
      </patternFill>
    </fill>
  </fills>
  <borders count="30">
    <border>
      <left/>
      <right/>
      <top/>
      <bottom/>
      <diagonal/>
    </border>
    <border>
      <left style="thin">
        <color indexed="64"/>
      </left>
      <right style="thin">
        <color indexed="64"/>
      </right>
      <top/>
      <bottom/>
      <diagonal/>
    </border>
    <border>
      <left style="thin">
        <color indexed="64"/>
      </left>
      <right style="thin">
        <color indexed="64"/>
      </right>
      <top style="medium">
        <color indexed="64"/>
      </top>
      <bottom style="medium">
        <color indexed="64"/>
      </bottom>
      <diagonal/>
    </border>
    <border>
      <left/>
      <right/>
      <top/>
      <bottom style="medium">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top/>
      <bottom/>
      <diagonal/>
    </border>
    <border>
      <left style="medium">
        <color indexed="64"/>
      </left>
      <right style="medium">
        <color indexed="64"/>
      </right>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dotted">
        <color indexed="64"/>
      </bottom>
      <diagonal/>
    </border>
    <border>
      <left style="medium">
        <color indexed="64"/>
      </left>
      <right style="medium">
        <color indexed="64"/>
      </right>
      <top style="medium">
        <color indexed="64"/>
      </top>
      <bottom style="dotted">
        <color indexed="64"/>
      </bottom>
      <diagonal/>
    </border>
    <border>
      <left/>
      <right/>
      <top style="dotted">
        <color indexed="64"/>
      </top>
      <bottom style="dotted">
        <color indexed="64"/>
      </bottom>
      <diagonal/>
    </border>
    <border>
      <left style="medium">
        <color indexed="64"/>
      </left>
      <right style="medium">
        <color indexed="64"/>
      </right>
      <top style="dotted">
        <color indexed="64"/>
      </top>
      <bottom style="dotted">
        <color indexed="64"/>
      </bottom>
      <diagonal/>
    </border>
    <border>
      <left style="thin">
        <color indexed="64"/>
      </left>
      <right/>
      <top style="thin">
        <color indexed="64"/>
      </top>
      <bottom/>
      <diagonal/>
    </border>
    <border>
      <left/>
      <right style="double">
        <color indexed="64"/>
      </right>
      <top style="thin">
        <color indexed="64"/>
      </top>
      <bottom/>
      <diagonal/>
    </border>
    <border>
      <left/>
      <right style="thin">
        <color indexed="64"/>
      </right>
      <top style="thin">
        <color indexed="64"/>
      </top>
      <bottom/>
      <diagonal/>
    </border>
    <border>
      <left/>
      <right style="double">
        <color indexed="64"/>
      </right>
      <top/>
      <bottom/>
      <diagonal/>
    </border>
    <border>
      <left/>
      <right style="double">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double">
        <color indexed="64"/>
      </bottom>
      <diagonal/>
    </border>
    <border>
      <left/>
      <right style="double">
        <color indexed="64"/>
      </right>
      <top/>
      <bottom style="thin">
        <color indexed="64"/>
      </bottom>
      <diagonal/>
    </border>
    <border>
      <left/>
      <right style="thin">
        <color indexed="64"/>
      </right>
      <top/>
      <bottom style="double">
        <color indexed="64"/>
      </bottom>
      <diagonal/>
    </border>
  </borders>
  <cellStyleXfs count="1">
    <xf numFmtId="0" fontId="0" fillId="0" borderId="0"/>
  </cellStyleXfs>
  <cellXfs count="253">
    <xf numFmtId="0" fontId="0" fillId="0" borderId="0" xfId="0"/>
    <xf numFmtId="0" fontId="1" fillId="0" borderId="0" xfId="0" applyFont="1"/>
    <xf numFmtId="2" fontId="1" fillId="0" borderId="0" xfId="0" applyNumberFormat="1" applyFont="1"/>
    <xf numFmtId="0" fontId="2" fillId="0" borderId="0" xfId="0" applyFont="1"/>
    <xf numFmtId="0" fontId="0" fillId="0" borderId="0" xfId="0" applyAlignment="1">
      <alignment vertical="top" wrapText="1"/>
    </xf>
    <xf numFmtId="0" fontId="0" fillId="0" borderId="0" xfId="0" applyAlignment="1">
      <alignment wrapText="1"/>
    </xf>
    <xf numFmtId="2" fontId="1" fillId="0" borderId="0" xfId="0" applyNumberFormat="1" applyFont="1" applyAlignment="1">
      <alignment wrapText="1"/>
    </xf>
    <xf numFmtId="0" fontId="0" fillId="0" borderId="0" xfId="0" applyAlignment="1">
      <alignment horizontal="center"/>
    </xf>
    <xf numFmtId="0" fontId="1" fillId="0" borderId="0" xfId="0" applyFont="1" applyAlignment="1">
      <alignment horizontal="right"/>
    </xf>
    <xf numFmtId="0" fontId="3" fillId="0" borderId="0" xfId="0" applyFont="1" applyFill="1" applyAlignment="1">
      <alignment wrapText="1"/>
    </xf>
    <xf numFmtId="0" fontId="4" fillId="0" borderId="0" xfId="0" applyFont="1" applyFill="1" applyAlignment="1">
      <alignment horizontal="left"/>
    </xf>
    <xf numFmtId="0" fontId="2" fillId="0" borderId="0" xfId="0" applyFont="1" applyAlignment="1">
      <alignment wrapText="1"/>
    </xf>
    <xf numFmtId="0" fontId="0" fillId="0" borderId="0" xfId="0" applyFill="1"/>
    <xf numFmtId="0" fontId="1" fillId="0" borderId="0" xfId="0" applyFont="1" applyAlignment="1">
      <alignment vertical="top"/>
    </xf>
    <xf numFmtId="0" fontId="5" fillId="0" borderId="0" xfId="0" applyFont="1" applyAlignment="1">
      <alignment vertical="center"/>
    </xf>
    <xf numFmtId="0" fontId="6" fillId="0" borderId="0" xfId="0" applyFont="1" applyAlignment="1">
      <alignment vertical="top" wrapText="1"/>
    </xf>
    <xf numFmtId="0" fontId="7" fillId="0" borderId="0" xfId="0" applyFont="1"/>
    <xf numFmtId="0" fontId="9" fillId="0" borderId="0" xfId="0" applyFont="1" applyAlignment="1">
      <alignment horizontal="right"/>
    </xf>
    <xf numFmtId="0" fontId="10" fillId="0" borderId="0" xfId="0" applyFont="1"/>
    <xf numFmtId="0" fontId="11" fillId="0" borderId="0" xfId="0" applyFont="1"/>
    <xf numFmtId="0" fontId="12" fillId="0" borderId="0" xfId="0" applyFont="1" applyAlignment="1">
      <alignment horizontal="center" vertical="center"/>
    </xf>
    <xf numFmtId="0" fontId="13" fillId="0" borderId="0" xfId="0" applyFont="1" applyAlignment="1">
      <alignment vertical="top" wrapText="1"/>
    </xf>
    <xf numFmtId="0" fontId="1" fillId="0" borderId="0" xfId="0" applyFont="1" applyAlignment="1">
      <alignment vertical="top" wrapText="1"/>
    </xf>
    <xf numFmtId="0" fontId="0" fillId="0" borderId="0" xfId="0" applyAlignment="1">
      <alignment vertical="top"/>
    </xf>
    <xf numFmtId="0" fontId="0" fillId="0" borderId="0" xfId="0" applyAlignment="1"/>
    <xf numFmtId="0" fontId="0" fillId="0" borderId="0" xfId="0" applyAlignment="1">
      <alignment horizontal="center" vertical="top" wrapText="1"/>
    </xf>
    <xf numFmtId="0" fontId="0" fillId="0" borderId="1" xfId="0" applyBorder="1" applyAlignment="1">
      <alignment horizontal="center" vertical="top" wrapText="1"/>
    </xf>
    <xf numFmtId="0" fontId="2" fillId="0" borderId="2" xfId="0" applyFont="1" applyBorder="1" applyAlignment="1">
      <alignment horizontal="center" vertical="top" wrapText="1"/>
    </xf>
    <xf numFmtId="0" fontId="2" fillId="0" borderId="2" xfId="0" applyFont="1" applyBorder="1" applyAlignment="1">
      <alignment vertical="top" wrapText="1"/>
    </xf>
    <xf numFmtId="0" fontId="0" fillId="0" borderId="1" xfId="0" applyBorder="1" applyAlignment="1">
      <alignment vertical="top" wrapText="1"/>
    </xf>
    <xf numFmtId="0" fontId="0" fillId="0" borderId="3" xfId="0" applyBorder="1" applyAlignment="1">
      <alignment horizontal="center" vertical="top" wrapText="1"/>
    </xf>
    <xf numFmtId="0" fontId="0" fillId="0" borderId="0" xfId="0" applyBorder="1"/>
    <xf numFmtId="0" fontId="0" fillId="0" borderId="0" xfId="0" applyAlignment="1" applyProtection="1">
      <alignment horizontal="center"/>
      <protection locked="0"/>
    </xf>
    <xf numFmtId="0" fontId="12" fillId="0" borderId="0" xfId="0" applyFont="1" applyAlignment="1">
      <alignment horizontal="center"/>
    </xf>
    <xf numFmtId="0" fontId="0" fillId="0" borderId="0" xfId="0" applyAlignment="1" applyProtection="1">
      <alignment horizontal="left" shrinkToFit="1"/>
      <protection locked="0"/>
    </xf>
    <xf numFmtId="0" fontId="0" fillId="2" borderId="0" xfId="0" applyFill="1" applyAlignment="1" applyProtection="1">
      <alignment horizontal="center"/>
      <protection locked="0"/>
    </xf>
    <xf numFmtId="0" fontId="0" fillId="2" borderId="0" xfId="0" applyFill="1" applyAlignment="1">
      <alignment horizontal="center"/>
    </xf>
    <xf numFmtId="0" fontId="2" fillId="0" borderId="0" xfId="0" applyFont="1" applyAlignment="1">
      <alignment horizontal="center"/>
    </xf>
    <xf numFmtId="0" fontId="2" fillId="2" borderId="0" xfId="0" applyFont="1" applyFill="1" applyAlignment="1" applyProtection="1">
      <alignment horizontal="center"/>
    </xf>
    <xf numFmtId="0" fontId="2" fillId="0" borderId="0" xfId="0" applyFont="1" applyAlignment="1" applyProtection="1">
      <alignment horizontal="center"/>
    </xf>
    <xf numFmtId="0" fontId="2" fillId="0" borderId="0" xfId="0" applyFont="1" applyAlignment="1" applyProtection="1">
      <alignment horizontal="left" shrinkToFit="1"/>
    </xf>
    <xf numFmtId="0" fontId="2" fillId="2" borderId="0" xfId="0" applyFont="1" applyFill="1" applyAlignment="1">
      <alignment horizontal="center"/>
    </xf>
    <xf numFmtId="0" fontId="0" fillId="0" borderId="0" xfId="0" applyFill="1" applyBorder="1" applyAlignment="1">
      <alignment horizontal="center" vertical="top"/>
    </xf>
    <xf numFmtId="0" fontId="0" fillId="0" borderId="0" xfId="0" applyFill="1" applyBorder="1" applyAlignment="1">
      <alignment vertical="top"/>
    </xf>
    <xf numFmtId="0" fontId="2" fillId="0" borderId="0" xfId="0" applyFont="1" applyFill="1" applyBorder="1" applyAlignment="1">
      <alignment horizontal="center" vertical="top"/>
    </xf>
    <xf numFmtId="0" fontId="2" fillId="0" borderId="0" xfId="0" applyFont="1" applyFill="1" applyBorder="1" applyAlignment="1">
      <alignment vertical="top"/>
    </xf>
    <xf numFmtId="0" fontId="0" fillId="0" borderId="0" xfId="0" quotePrefix="1" applyFill="1" applyBorder="1" applyAlignment="1">
      <alignment horizontal="center" vertical="top"/>
    </xf>
    <xf numFmtId="0" fontId="2" fillId="0" borderId="0" xfId="0" applyFont="1" applyBorder="1"/>
    <xf numFmtId="0" fontId="15" fillId="0" borderId="0" xfId="0" applyFont="1" applyAlignment="1">
      <alignment horizontal="left" vertical="center"/>
    </xf>
    <xf numFmtId="0" fontId="16" fillId="0" borderId="0" xfId="0" applyFont="1" applyAlignment="1">
      <alignment horizontal="center" vertical="center"/>
    </xf>
    <xf numFmtId="0" fontId="16" fillId="0" borderId="0" xfId="0" applyFont="1" applyAlignment="1">
      <alignment vertical="center" wrapText="1"/>
    </xf>
    <xf numFmtId="0" fontId="16" fillId="0" borderId="0" xfId="0" applyFont="1" applyAlignment="1">
      <alignment vertical="center"/>
    </xf>
    <xf numFmtId="164" fontId="16" fillId="0" borderId="0" xfId="0" applyNumberFormat="1" applyFont="1" applyAlignment="1">
      <alignment horizontal="center" vertical="center"/>
    </xf>
    <xf numFmtId="2" fontId="15" fillId="0" borderId="4" xfId="0" applyNumberFormat="1" applyFont="1" applyBorder="1" applyAlignment="1">
      <alignment horizontal="center" vertical="center"/>
    </xf>
    <xf numFmtId="0" fontId="15" fillId="0" borderId="4" xfId="0" applyFont="1" applyBorder="1" applyAlignment="1">
      <alignment vertical="center"/>
    </xf>
    <xf numFmtId="0" fontId="15" fillId="0" borderId="0" xfId="0" applyFont="1" applyAlignment="1">
      <alignment vertical="center"/>
    </xf>
    <xf numFmtId="0" fontId="15" fillId="0" borderId="5" xfId="0" applyFont="1" applyBorder="1" applyAlignment="1">
      <alignment horizontal="center" vertical="center"/>
    </xf>
    <xf numFmtId="0" fontId="15" fillId="0" borderId="5" xfId="0" applyFont="1" applyBorder="1" applyAlignment="1">
      <alignment vertical="center" wrapText="1"/>
    </xf>
    <xf numFmtId="2" fontId="15" fillId="0" borderId="5" xfId="0" applyNumberFormat="1" applyFont="1" applyBorder="1" applyAlignment="1">
      <alignment horizontal="center" vertical="center"/>
    </xf>
    <xf numFmtId="0" fontId="15" fillId="0" borderId="5" xfId="0" applyFont="1" applyBorder="1" applyAlignment="1">
      <alignment vertical="center"/>
    </xf>
    <xf numFmtId="164" fontId="15" fillId="0" borderId="5" xfId="0" applyNumberFormat="1" applyFont="1" applyBorder="1" applyAlignment="1">
      <alignment horizontal="center" vertical="center"/>
    </xf>
    <xf numFmtId="2" fontId="16" fillId="0" borderId="0" xfId="0" applyNumberFormat="1" applyFont="1" applyAlignment="1">
      <alignment horizontal="center" vertical="center"/>
    </xf>
    <xf numFmtId="0" fontId="16" fillId="0" borderId="5" xfId="0" applyFont="1" applyBorder="1" applyAlignment="1">
      <alignment horizontal="center" vertical="center"/>
    </xf>
    <xf numFmtId="0" fontId="16" fillId="0" borderId="5" xfId="0" applyFont="1" applyBorder="1" applyAlignment="1">
      <alignment vertical="center" wrapText="1"/>
    </xf>
    <xf numFmtId="2" fontId="16" fillId="0" borderId="5" xfId="0" applyNumberFormat="1" applyFont="1" applyBorder="1" applyAlignment="1">
      <alignment horizontal="center" vertical="center"/>
    </xf>
    <xf numFmtId="0" fontId="16" fillId="0" borderId="5" xfId="0" applyFont="1" applyBorder="1" applyAlignment="1">
      <alignment vertical="center"/>
    </xf>
    <xf numFmtId="164" fontId="16" fillId="0" borderId="5" xfId="0" applyNumberFormat="1" applyFont="1" applyBorder="1" applyAlignment="1">
      <alignment horizontal="center" vertical="center"/>
    </xf>
    <xf numFmtId="0" fontId="16" fillId="0" borderId="0" xfId="0" applyFont="1" applyAlignment="1">
      <alignment horizontal="left" vertical="center"/>
    </xf>
    <xf numFmtId="0" fontId="16" fillId="0" borderId="0" xfId="0" applyFont="1" applyAlignment="1">
      <alignment horizontal="left" vertical="center" wrapText="1"/>
    </xf>
    <xf numFmtId="2" fontId="16" fillId="0" borderId="0" xfId="0" applyNumberFormat="1" applyFont="1" applyAlignment="1">
      <alignment horizontal="left" vertical="center" wrapText="1"/>
    </xf>
    <xf numFmtId="0" fontId="16" fillId="0" borderId="0" xfId="0" applyFont="1" applyBorder="1" applyAlignment="1">
      <alignment horizontal="center" vertical="center"/>
    </xf>
    <xf numFmtId="0" fontId="16" fillId="0" borderId="0" xfId="0" applyFont="1" applyBorder="1" applyAlignment="1">
      <alignment horizontal="left" vertical="center" wrapText="1"/>
    </xf>
    <xf numFmtId="2" fontId="16" fillId="0" borderId="0" xfId="0" applyNumberFormat="1" applyFont="1" applyBorder="1" applyAlignment="1">
      <alignment horizontal="center" vertical="center"/>
    </xf>
    <xf numFmtId="0" fontId="16" fillId="0" borderId="0" xfId="0" applyFont="1" applyBorder="1" applyAlignment="1">
      <alignment vertical="center"/>
    </xf>
    <xf numFmtId="0" fontId="16" fillId="0" borderId="5" xfId="0" applyFont="1" applyBorder="1" applyAlignment="1">
      <alignment horizontal="left" vertical="center" wrapText="1"/>
    </xf>
    <xf numFmtId="2" fontId="16" fillId="0" borderId="0" xfId="0" applyNumberFormat="1" applyFont="1" applyFill="1" applyBorder="1" applyAlignment="1">
      <alignment horizontal="left" vertical="center" wrapText="1"/>
    </xf>
    <xf numFmtId="2" fontId="15" fillId="0" borderId="0" xfId="0" applyNumberFormat="1" applyFont="1" applyAlignment="1">
      <alignment horizontal="center" vertical="center"/>
    </xf>
    <xf numFmtId="2" fontId="1" fillId="0" borderId="0" xfId="0" applyNumberFormat="1" applyFont="1" applyAlignment="1">
      <alignment horizontal="center"/>
    </xf>
    <xf numFmtId="0" fontId="0" fillId="0" borderId="5" xfId="0" applyBorder="1" applyAlignment="1">
      <alignment horizontal="center"/>
    </xf>
    <xf numFmtId="0" fontId="2" fillId="0" borderId="6" xfId="0" applyFont="1" applyBorder="1" applyAlignment="1">
      <alignment horizontal="center"/>
    </xf>
    <xf numFmtId="0" fontId="0" fillId="0" borderId="7" xfId="0" applyBorder="1" applyAlignment="1">
      <alignment horizontal="center"/>
    </xf>
    <xf numFmtId="0" fontId="0" fillId="0" borderId="8" xfId="0" applyBorder="1" applyAlignment="1">
      <alignment horizontal="center"/>
    </xf>
    <xf numFmtId="0" fontId="2" fillId="0" borderId="9" xfId="0" applyFont="1" applyBorder="1" applyAlignment="1">
      <alignment horizontal="center"/>
    </xf>
    <xf numFmtId="0" fontId="0" fillId="3" borderId="1" xfId="0" applyFill="1" applyBorder="1" applyAlignment="1">
      <alignment horizontal="center"/>
    </xf>
    <xf numFmtId="0" fontId="0" fillId="4" borderId="1" xfId="0" applyFill="1" applyBorder="1" applyAlignment="1">
      <alignment horizontal="center"/>
    </xf>
    <xf numFmtId="0" fontId="0" fillId="5" borderId="1" xfId="0" applyFill="1" applyBorder="1" applyAlignment="1">
      <alignment horizontal="center"/>
    </xf>
    <xf numFmtId="0" fontId="0" fillId="6" borderId="1" xfId="0" applyFill="1" applyBorder="1" applyAlignment="1">
      <alignment horizontal="center"/>
    </xf>
    <xf numFmtId="0" fontId="0" fillId="7" borderId="1" xfId="0" applyFill="1" applyBorder="1" applyAlignment="1">
      <alignment horizontal="center"/>
    </xf>
    <xf numFmtId="0" fontId="0" fillId="8" borderId="1" xfId="0" applyFill="1" applyBorder="1" applyAlignment="1">
      <alignment horizontal="center"/>
    </xf>
    <xf numFmtId="0" fontId="0" fillId="9" borderId="1" xfId="0" applyFill="1" applyBorder="1" applyAlignment="1">
      <alignment horizontal="center"/>
    </xf>
    <xf numFmtId="0" fontId="0" fillId="10" borderId="1" xfId="0" applyFill="1" applyBorder="1" applyAlignment="1">
      <alignment horizontal="center"/>
    </xf>
    <xf numFmtId="0" fontId="0" fillId="11" borderId="1" xfId="0" applyFill="1" applyBorder="1" applyAlignment="1">
      <alignment horizontal="center"/>
    </xf>
    <xf numFmtId="0" fontId="0" fillId="12" borderId="1" xfId="0" applyFill="1" applyBorder="1" applyAlignment="1">
      <alignment horizontal="center"/>
    </xf>
    <xf numFmtId="0" fontId="0" fillId="13" borderId="1" xfId="0" applyFill="1" applyBorder="1" applyAlignment="1">
      <alignment horizontal="center"/>
    </xf>
    <xf numFmtId="0" fontId="0" fillId="14" borderId="1" xfId="0" applyFill="1" applyBorder="1" applyAlignment="1">
      <alignment horizontal="center"/>
    </xf>
    <xf numFmtId="0" fontId="0" fillId="15" borderId="1" xfId="0" applyFill="1" applyBorder="1" applyAlignment="1">
      <alignment horizontal="center"/>
    </xf>
    <xf numFmtId="0" fontId="0" fillId="16" borderId="1" xfId="0" applyFill="1" applyBorder="1" applyAlignment="1">
      <alignment horizontal="center"/>
    </xf>
    <xf numFmtId="0" fontId="0" fillId="17" borderId="1" xfId="0" applyFill="1" applyBorder="1" applyAlignment="1">
      <alignment horizontal="center"/>
    </xf>
    <xf numFmtId="0" fontId="0" fillId="18" borderId="1" xfId="0" applyFill="1" applyBorder="1" applyAlignment="1">
      <alignment horizontal="center"/>
    </xf>
    <xf numFmtId="0" fontId="0" fillId="19" borderId="1" xfId="0" applyFill="1" applyBorder="1" applyAlignment="1">
      <alignment horizontal="center"/>
    </xf>
    <xf numFmtId="0" fontId="0" fillId="20" borderId="1" xfId="0" applyFill="1" applyBorder="1" applyAlignment="1">
      <alignment horizontal="center"/>
    </xf>
    <xf numFmtId="0" fontId="0" fillId="21" borderId="1" xfId="0" applyFill="1" applyBorder="1" applyAlignment="1">
      <alignment horizontal="center"/>
    </xf>
    <xf numFmtId="0" fontId="0" fillId="22" borderId="1" xfId="0" applyFill="1" applyBorder="1" applyAlignment="1">
      <alignment horizontal="center"/>
    </xf>
    <xf numFmtId="0" fontId="0" fillId="23" borderId="1" xfId="0" applyFill="1" applyBorder="1" applyAlignment="1">
      <alignment horizontal="center"/>
    </xf>
    <xf numFmtId="0" fontId="0" fillId="24" borderId="1" xfId="0" applyFill="1" applyBorder="1" applyAlignment="1">
      <alignment horizontal="center"/>
    </xf>
    <xf numFmtId="0" fontId="0" fillId="25" borderId="1" xfId="0" applyFill="1" applyBorder="1" applyAlignment="1">
      <alignment horizontal="center"/>
    </xf>
    <xf numFmtId="0" fontId="0" fillId="26" borderId="1" xfId="0" applyFill="1" applyBorder="1" applyAlignment="1">
      <alignment horizontal="center"/>
    </xf>
    <xf numFmtId="0" fontId="0" fillId="27" borderId="1" xfId="0" applyFill="1" applyBorder="1" applyAlignment="1">
      <alignment horizontal="center"/>
    </xf>
    <xf numFmtId="0" fontId="0" fillId="28" borderId="1" xfId="0" applyFill="1" applyBorder="1" applyAlignment="1">
      <alignment horizontal="center"/>
    </xf>
    <xf numFmtId="0" fontId="0" fillId="29" borderId="1" xfId="0" applyFill="1" applyBorder="1" applyAlignment="1">
      <alignment horizontal="center"/>
    </xf>
    <xf numFmtId="0" fontId="0" fillId="30" borderId="1" xfId="0" applyFill="1" applyBorder="1" applyAlignment="1">
      <alignment horizontal="center"/>
    </xf>
    <xf numFmtId="0" fontId="0" fillId="31" borderId="1" xfId="0" applyFill="1" applyBorder="1" applyAlignment="1">
      <alignment horizontal="center"/>
    </xf>
    <xf numFmtId="0" fontId="0" fillId="32" borderId="1" xfId="0" applyFill="1" applyBorder="1" applyAlignment="1">
      <alignment horizontal="center"/>
    </xf>
    <xf numFmtId="0" fontId="0" fillId="33" borderId="1" xfId="0" applyFill="1" applyBorder="1" applyAlignment="1">
      <alignment horizontal="center"/>
    </xf>
    <xf numFmtId="0" fontId="0" fillId="34" borderId="1" xfId="0" applyFill="1" applyBorder="1" applyAlignment="1">
      <alignment horizontal="center"/>
    </xf>
    <xf numFmtId="0" fontId="0" fillId="35" borderId="1" xfId="0" applyFill="1" applyBorder="1" applyAlignment="1">
      <alignment horizontal="center"/>
    </xf>
    <xf numFmtId="0" fontId="0" fillId="36" borderId="1" xfId="0" applyFill="1" applyBorder="1" applyAlignment="1">
      <alignment horizontal="center"/>
    </xf>
    <xf numFmtId="0" fontId="0" fillId="2" borderId="1" xfId="0" applyFill="1" applyBorder="1" applyAlignment="1">
      <alignment horizontal="center"/>
    </xf>
    <xf numFmtId="0" fontId="0" fillId="37" borderId="1" xfId="0" applyFill="1" applyBorder="1" applyAlignment="1">
      <alignment horizontal="center"/>
    </xf>
    <xf numFmtId="0" fontId="0" fillId="38" borderId="1" xfId="0" applyFill="1" applyBorder="1" applyAlignment="1">
      <alignment horizontal="center"/>
    </xf>
    <xf numFmtId="0" fontId="0" fillId="39" borderId="1" xfId="0" applyFill="1" applyBorder="1" applyAlignment="1">
      <alignment horizontal="center"/>
    </xf>
    <xf numFmtId="0" fontId="0" fillId="40" borderId="1" xfId="0" applyFill="1" applyBorder="1" applyAlignment="1">
      <alignment horizontal="center"/>
    </xf>
    <xf numFmtId="0" fontId="0" fillId="41" borderId="1" xfId="0" applyFill="1" applyBorder="1" applyAlignment="1">
      <alignment horizontal="center"/>
    </xf>
    <xf numFmtId="0" fontId="0" fillId="42" borderId="1" xfId="0" applyFill="1" applyBorder="1" applyAlignment="1">
      <alignment horizontal="center"/>
    </xf>
    <xf numFmtId="0" fontId="0" fillId="43" borderId="1" xfId="0" applyFill="1" applyBorder="1" applyAlignment="1">
      <alignment horizontal="center"/>
    </xf>
    <xf numFmtId="0" fontId="0" fillId="44" borderId="1" xfId="0" applyFill="1" applyBorder="1" applyAlignment="1">
      <alignment horizontal="center"/>
    </xf>
    <xf numFmtId="0" fontId="0" fillId="45" borderId="1" xfId="0" applyFill="1" applyBorder="1" applyAlignment="1">
      <alignment horizontal="center"/>
    </xf>
    <xf numFmtId="0" fontId="0" fillId="46" borderId="1" xfId="0" applyFill="1" applyBorder="1" applyAlignment="1">
      <alignment horizontal="center"/>
    </xf>
    <xf numFmtId="0" fontId="0" fillId="47" borderId="1" xfId="0" applyFill="1" applyBorder="1" applyAlignment="1">
      <alignment horizontal="center"/>
    </xf>
    <xf numFmtId="0" fontId="0" fillId="48" borderId="1" xfId="0" applyFill="1" applyBorder="1" applyAlignment="1">
      <alignment horizontal="center"/>
    </xf>
    <xf numFmtId="0" fontId="0" fillId="49" borderId="1" xfId="0" applyFill="1" applyBorder="1" applyAlignment="1">
      <alignment horizontal="center"/>
    </xf>
    <xf numFmtId="0" fontId="0" fillId="50" borderId="1" xfId="0" applyFill="1" applyBorder="1" applyAlignment="1">
      <alignment horizontal="center"/>
    </xf>
    <xf numFmtId="0" fontId="0" fillId="51" borderId="1" xfId="0" applyFill="1" applyBorder="1" applyAlignment="1">
      <alignment horizontal="center"/>
    </xf>
    <xf numFmtId="0" fontId="0" fillId="52" borderId="1" xfId="0" applyFill="1" applyBorder="1" applyAlignment="1">
      <alignment horizontal="center"/>
    </xf>
    <xf numFmtId="0" fontId="0" fillId="53" borderId="1" xfId="0" applyFill="1" applyBorder="1" applyAlignment="1">
      <alignment horizontal="center"/>
    </xf>
    <xf numFmtId="0" fontId="0" fillId="54" borderId="1" xfId="0" applyFill="1" applyBorder="1" applyAlignment="1">
      <alignment horizontal="center"/>
    </xf>
    <xf numFmtId="0" fontId="0" fillId="55" borderId="1" xfId="0" applyFill="1" applyBorder="1" applyAlignment="1">
      <alignment horizontal="center"/>
    </xf>
    <xf numFmtId="0" fontId="0" fillId="56" borderId="1" xfId="0" applyFill="1" applyBorder="1" applyAlignment="1">
      <alignment horizontal="center"/>
    </xf>
    <xf numFmtId="0" fontId="0" fillId="57" borderId="10" xfId="0" applyFill="1" applyBorder="1" applyAlignment="1">
      <alignment horizontal="center"/>
    </xf>
    <xf numFmtId="2" fontId="1" fillId="6" borderId="0" xfId="0" applyNumberFormat="1" applyFont="1" applyFill="1" applyAlignment="1">
      <alignment horizontal="center"/>
    </xf>
    <xf numFmtId="0" fontId="2" fillId="0" borderId="11" xfId="0" applyFont="1" applyBorder="1" applyAlignment="1">
      <alignment horizontal="center"/>
    </xf>
    <xf numFmtId="0" fontId="0" fillId="0" borderId="0" xfId="0" applyProtection="1">
      <protection locked="0"/>
    </xf>
    <xf numFmtId="164" fontId="15" fillId="0" borderId="0" xfId="0" applyNumberFormat="1" applyFont="1" applyAlignment="1" applyProtection="1">
      <alignment horizontal="right" vertical="center"/>
      <protection locked="0"/>
    </xf>
    <xf numFmtId="0" fontId="18" fillId="0" borderId="0" xfId="0" applyFont="1" applyAlignment="1">
      <alignment horizontal="left" vertical="center"/>
    </xf>
    <xf numFmtId="0" fontId="19" fillId="0" borderId="0" xfId="0" applyFont="1"/>
    <xf numFmtId="0" fontId="11" fillId="0" borderId="0" xfId="0" applyFont="1" applyFill="1"/>
    <xf numFmtId="2" fontId="11" fillId="0" borderId="0" xfId="0" applyNumberFormat="1" applyFont="1" applyProtection="1">
      <protection hidden="1"/>
    </xf>
    <xf numFmtId="2" fontId="19" fillId="0" borderId="0" xfId="0" applyNumberFormat="1" applyFont="1" applyFill="1" applyProtection="1">
      <protection hidden="1"/>
    </xf>
    <xf numFmtId="0" fontId="11" fillId="0" borderId="0" xfId="0" applyFont="1" applyProtection="1">
      <protection hidden="1"/>
    </xf>
    <xf numFmtId="2" fontId="19" fillId="0" borderId="0" xfId="0" applyNumberFormat="1" applyFont="1" applyProtection="1">
      <protection hidden="1"/>
    </xf>
    <xf numFmtId="0" fontId="19" fillId="0" borderId="0" xfId="0" applyFont="1" applyProtection="1">
      <protection hidden="1"/>
    </xf>
    <xf numFmtId="0" fontId="0" fillId="2" borderId="7" xfId="0" applyFill="1" applyBorder="1" applyProtection="1">
      <protection locked="0"/>
    </xf>
    <xf numFmtId="0" fontId="0" fillId="2" borderId="1" xfId="0" applyFill="1" applyBorder="1" applyProtection="1">
      <protection locked="0"/>
    </xf>
    <xf numFmtId="0" fontId="0" fillId="37" borderId="7" xfId="0" applyFill="1" applyBorder="1" applyProtection="1">
      <protection locked="0"/>
    </xf>
    <xf numFmtId="0" fontId="0" fillId="37" borderId="1" xfId="0" applyFill="1" applyBorder="1" applyProtection="1">
      <protection locked="0"/>
    </xf>
    <xf numFmtId="0" fontId="0" fillId="37" borderId="0" xfId="0" applyFill="1" applyProtection="1">
      <protection locked="0"/>
    </xf>
    <xf numFmtId="0" fontId="20" fillId="2" borderId="0" xfId="0" applyFont="1" applyFill="1" applyAlignment="1">
      <alignment horizontal="center"/>
    </xf>
    <xf numFmtId="0" fontId="20" fillId="37" borderId="1" xfId="0" applyFont="1" applyFill="1" applyBorder="1" applyAlignment="1">
      <alignment horizontal="center"/>
    </xf>
    <xf numFmtId="0" fontId="20" fillId="2" borderId="1" xfId="0" applyFont="1" applyFill="1" applyBorder="1" applyAlignment="1">
      <alignment horizontal="center"/>
    </xf>
    <xf numFmtId="0" fontId="20" fillId="37" borderId="0" xfId="0" applyFont="1" applyFill="1" applyAlignment="1">
      <alignment horizontal="center"/>
    </xf>
    <xf numFmtId="164" fontId="15" fillId="0" borderId="5" xfId="0" quotePrefix="1" applyNumberFormat="1" applyFont="1" applyBorder="1" applyAlignment="1">
      <alignment horizontal="center" vertical="center"/>
    </xf>
    <xf numFmtId="0" fontId="16" fillId="0" borderId="5" xfId="0" applyFont="1" applyBorder="1" applyAlignment="1">
      <alignment horizontal="left" vertical="center"/>
    </xf>
    <xf numFmtId="0" fontId="16" fillId="0" borderId="11" xfId="0" applyFont="1" applyBorder="1" applyAlignment="1">
      <alignment horizontal="center" vertical="center"/>
    </xf>
    <xf numFmtId="0" fontId="15" fillId="0" borderId="11" xfId="0" applyFont="1" applyBorder="1" applyAlignment="1">
      <alignment horizontal="right" vertical="center" wrapText="1"/>
    </xf>
    <xf numFmtId="0" fontId="15" fillId="0" borderId="11" xfId="0" applyFont="1" applyBorder="1" applyAlignment="1">
      <alignment horizontal="center" vertical="center"/>
    </xf>
    <xf numFmtId="2" fontId="15" fillId="0" borderId="11" xfId="0" applyNumberFormat="1" applyFont="1" applyBorder="1" applyAlignment="1">
      <alignment horizontal="center" vertical="center"/>
    </xf>
    <xf numFmtId="0" fontId="15" fillId="0" borderId="11" xfId="0" applyFont="1" applyBorder="1" applyAlignment="1">
      <alignment vertical="center"/>
    </xf>
    <xf numFmtId="164" fontId="15" fillId="0" borderId="11" xfId="0" applyNumberFormat="1" applyFont="1" applyBorder="1" applyAlignment="1">
      <alignment horizontal="center" vertical="center"/>
    </xf>
    <xf numFmtId="0" fontId="16" fillId="0" borderId="11" xfId="0" applyFont="1" applyBorder="1" applyAlignment="1">
      <alignment vertical="center" wrapText="1"/>
    </xf>
    <xf numFmtId="164" fontId="15" fillId="0" borderId="4" xfId="0" applyNumberFormat="1" applyFont="1" applyBorder="1" applyAlignment="1">
      <alignment horizontal="center" vertical="center"/>
    </xf>
    <xf numFmtId="0" fontId="0" fillId="2" borderId="7" xfId="0" quotePrefix="1" applyFill="1" applyBorder="1" applyProtection="1">
      <protection locked="0"/>
    </xf>
    <xf numFmtId="0" fontId="2" fillId="2" borderId="8" xfId="0" quotePrefix="1" applyFont="1" applyFill="1" applyBorder="1" applyProtection="1">
      <protection locked="0"/>
    </xf>
    <xf numFmtId="0" fontId="2" fillId="37" borderId="8" xfId="0" quotePrefix="1" applyFont="1" applyFill="1" applyBorder="1" applyProtection="1">
      <protection locked="0"/>
    </xf>
    <xf numFmtId="0" fontId="0" fillId="37" borderId="1" xfId="0" quotePrefix="1" applyFill="1" applyBorder="1" applyProtection="1">
      <protection locked="0"/>
    </xf>
    <xf numFmtId="0" fontId="0" fillId="37" borderId="7" xfId="0" quotePrefix="1" applyFill="1" applyBorder="1" applyProtection="1">
      <protection locked="0"/>
    </xf>
    <xf numFmtId="0" fontId="2" fillId="37" borderId="12" xfId="0" quotePrefix="1" applyFont="1" applyFill="1" applyBorder="1" applyProtection="1">
      <protection locked="0"/>
    </xf>
    <xf numFmtId="0" fontId="0" fillId="37" borderId="13" xfId="0" quotePrefix="1" applyFill="1" applyBorder="1" applyProtection="1">
      <protection locked="0"/>
    </xf>
    <xf numFmtId="0" fontId="0" fillId="36" borderId="3" xfId="0" applyFill="1" applyBorder="1" applyAlignment="1">
      <alignment vertical="top" wrapText="1"/>
    </xf>
    <xf numFmtId="0" fontId="0" fillId="36" borderId="14" xfId="0" applyFill="1" applyBorder="1" applyAlignment="1">
      <alignment vertical="top" wrapText="1"/>
    </xf>
    <xf numFmtId="0" fontId="21" fillId="36" borderId="15" xfId="0" applyFont="1" applyFill="1" applyBorder="1"/>
    <xf numFmtId="0" fontId="21" fillId="36" borderId="16" xfId="0" applyFont="1" applyFill="1" applyBorder="1"/>
    <xf numFmtId="0" fontId="0" fillId="36" borderId="17" xfId="0" applyFill="1" applyBorder="1" applyAlignment="1">
      <alignment vertical="top" wrapText="1"/>
    </xf>
    <xf numFmtId="0" fontId="0" fillId="36" borderId="18" xfId="0" applyFill="1" applyBorder="1" applyAlignment="1">
      <alignment vertical="top" wrapText="1"/>
    </xf>
    <xf numFmtId="0" fontId="0" fillId="36" borderId="19" xfId="0" applyFill="1" applyBorder="1" applyAlignment="1">
      <alignment vertical="top" wrapText="1"/>
    </xf>
    <xf numFmtId="0" fontId="0" fillId="36" borderId="20" xfId="0" applyFill="1" applyBorder="1" applyAlignment="1">
      <alignment vertical="top" wrapText="1"/>
    </xf>
    <xf numFmtId="0" fontId="1" fillId="2" borderId="21" xfId="0" applyFont="1" applyFill="1" applyBorder="1"/>
    <xf numFmtId="0" fontId="1" fillId="2" borderId="22" xfId="0" applyFont="1" applyFill="1" applyBorder="1"/>
    <xf numFmtId="0" fontId="1" fillId="36" borderId="4" xfId="0" applyFont="1" applyFill="1" applyBorder="1"/>
    <xf numFmtId="0" fontId="1" fillId="36" borderId="22" xfId="0" applyFont="1" applyFill="1" applyBorder="1"/>
    <xf numFmtId="0" fontId="1" fillId="2" borderId="4" xfId="0" applyFont="1" applyFill="1" applyBorder="1"/>
    <xf numFmtId="0" fontId="1" fillId="2" borderId="23" xfId="0" applyFont="1" applyFill="1" applyBorder="1"/>
    <xf numFmtId="0" fontId="1" fillId="2" borderId="13" xfId="0" applyFont="1" applyFill="1" applyBorder="1"/>
    <xf numFmtId="0" fontId="1" fillId="2" borderId="24" xfId="0" applyFont="1" applyFill="1" applyBorder="1"/>
    <xf numFmtId="0" fontId="1" fillId="36" borderId="0" xfId="0" applyFont="1" applyFill="1" applyBorder="1"/>
    <xf numFmtId="0" fontId="1" fillId="36" borderId="24" xfId="0" applyFont="1" applyFill="1" applyBorder="1"/>
    <xf numFmtId="0" fontId="1" fillId="2" borderId="0" xfId="0" applyFont="1" applyFill="1" applyBorder="1"/>
    <xf numFmtId="0" fontId="1" fillId="2" borderId="7" xfId="0" applyFont="1" applyFill="1" applyBorder="1"/>
    <xf numFmtId="0" fontId="2" fillId="2" borderId="9" xfId="0" applyFont="1" applyFill="1" applyBorder="1"/>
    <xf numFmtId="0" fontId="2" fillId="2" borderId="25" xfId="0" applyFont="1" applyFill="1" applyBorder="1"/>
    <xf numFmtId="0" fontId="2" fillId="36" borderId="6" xfId="0" applyFont="1" applyFill="1" applyBorder="1"/>
    <xf numFmtId="0" fontId="2" fillId="36" borderId="25" xfId="0" applyFont="1" applyFill="1" applyBorder="1"/>
    <xf numFmtId="0" fontId="2" fillId="2" borderId="6" xfId="0" applyFont="1" applyFill="1" applyBorder="1"/>
    <xf numFmtId="0" fontId="2" fillId="36" borderId="1" xfId="0" applyFont="1" applyFill="1" applyBorder="1" applyAlignment="1"/>
    <xf numFmtId="0" fontId="2" fillId="2" borderId="1" xfId="0" applyFont="1" applyFill="1" applyBorder="1" applyAlignment="1"/>
    <xf numFmtId="0" fontId="1" fillId="2" borderId="26" xfId="0" applyFont="1" applyFill="1" applyBorder="1"/>
    <xf numFmtId="0" fontId="1" fillId="2" borderId="10" xfId="0" applyFont="1" applyFill="1" applyBorder="1"/>
    <xf numFmtId="0" fontId="1" fillId="2" borderId="9" xfId="0" applyFont="1" applyFill="1" applyBorder="1" applyAlignment="1">
      <alignment horizontal="center"/>
    </xf>
    <xf numFmtId="0" fontId="1" fillId="2" borderId="6" xfId="0" applyFont="1" applyFill="1" applyBorder="1" applyAlignment="1">
      <alignment horizontal="center"/>
    </xf>
    <xf numFmtId="0" fontId="2" fillId="36" borderId="10" xfId="0" applyFont="1" applyFill="1" applyBorder="1" applyAlignment="1"/>
    <xf numFmtId="0" fontId="2" fillId="36" borderId="27" xfId="0" applyFont="1" applyFill="1" applyBorder="1" applyAlignment="1"/>
    <xf numFmtId="0" fontId="2" fillId="2" borderId="27" xfId="0" applyFont="1" applyFill="1" applyBorder="1" applyAlignment="1"/>
    <xf numFmtId="0" fontId="0" fillId="2" borderId="24" xfId="0" applyFill="1" applyBorder="1" applyProtection="1">
      <protection locked="0"/>
    </xf>
    <xf numFmtId="0" fontId="0" fillId="36" borderId="7" xfId="0" applyFill="1" applyBorder="1" applyProtection="1">
      <protection locked="0"/>
    </xf>
    <xf numFmtId="0" fontId="0" fillId="36" borderId="24" xfId="0" applyFill="1" applyBorder="1" applyProtection="1">
      <protection locked="0"/>
    </xf>
    <xf numFmtId="0" fontId="0" fillId="2" borderId="28" xfId="0" applyFill="1" applyBorder="1" applyProtection="1">
      <protection locked="0"/>
    </xf>
    <xf numFmtId="0" fontId="0" fillId="36" borderId="8" xfId="0" applyFill="1" applyBorder="1" applyProtection="1">
      <protection locked="0"/>
    </xf>
    <xf numFmtId="0" fontId="0" fillId="36" borderId="28" xfId="0" applyFill="1" applyBorder="1" applyProtection="1">
      <protection locked="0"/>
    </xf>
    <xf numFmtId="0" fontId="0" fillId="2" borderId="8" xfId="0" applyFill="1" applyBorder="1" applyProtection="1">
      <protection locked="0"/>
    </xf>
    <xf numFmtId="0" fontId="0" fillId="36" borderId="1" xfId="0" applyFill="1" applyBorder="1" applyProtection="1">
      <protection locked="0"/>
    </xf>
    <xf numFmtId="0" fontId="0" fillId="36" borderId="27" xfId="0" applyFill="1" applyBorder="1" applyProtection="1">
      <protection locked="0"/>
    </xf>
    <xf numFmtId="0" fontId="0" fillId="36" borderId="29" xfId="0" applyFill="1" applyBorder="1" applyProtection="1">
      <protection locked="0"/>
    </xf>
    <xf numFmtId="0" fontId="0" fillId="2" borderId="27" xfId="0" applyFill="1" applyBorder="1" applyProtection="1">
      <protection locked="0"/>
    </xf>
    <xf numFmtId="0" fontId="0" fillId="2" borderId="29" xfId="0" applyFill="1" applyBorder="1" applyProtection="1">
      <protection locked="0"/>
    </xf>
    <xf numFmtId="0" fontId="0" fillId="36" borderId="10" xfId="0" applyFill="1" applyBorder="1" applyProtection="1">
      <protection locked="0"/>
    </xf>
    <xf numFmtId="0" fontId="0" fillId="2" borderId="1" xfId="0" applyFill="1" applyBorder="1" applyProtection="1"/>
    <xf numFmtId="0" fontId="0" fillId="2" borderId="10" xfId="0" applyFill="1" applyBorder="1" applyProtection="1"/>
    <xf numFmtId="0" fontId="0" fillId="36" borderId="7" xfId="0" applyFill="1" applyBorder="1" applyProtection="1"/>
    <xf numFmtId="0" fontId="0" fillId="36" borderId="8" xfId="0" applyFill="1" applyBorder="1" applyProtection="1"/>
    <xf numFmtId="0" fontId="0" fillId="2" borderId="7" xfId="0" applyFill="1" applyBorder="1" applyProtection="1"/>
    <xf numFmtId="0" fontId="0" fillId="2" borderId="8" xfId="0" applyFill="1" applyBorder="1" applyProtection="1"/>
    <xf numFmtId="0" fontId="0" fillId="37" borderId="7" xfId="0" applyNumberFormat="1" applyFill="1" applyBorder="1" applyProtection="1">
      <protection locked="0"/>
    </xf>
    <xf numFmtId="2" fontId="1" fillId="0" borderId="0" xfId="0" applyNumberFormat="1" applyFont="1" applyFill="1" applyAlignment="1" applyProtection="1">
      <alignment horizontal="center"/>
      <protection locked="0"/>
    </xf>
    <xf numFmtId="2" fontId="1" fillId="0" borderId="0" xfId="0" applyNumberFormat="1" applyFont="1" applyFill="1" applyAlignment="1" applyProtection="1">
      <alignment vertical="top"/>
      <protection locked="0"/>
    </xf>
    <xf numFmtId="0" fontId="0" fillId="0" borderId="0" xfId="0" applyAlignment="1">
      <alignment horizontal="left"/>
    </xf>
    <xf numFmtId="0" fontId="2" fillId="0" borderId="5" xfId="0" applyFont="1" applyBorder="1" applyAlignment="1">
      <alignment horizontal="center"/>
    </xf>
    <xf numFmtId="0" fontId="2" fillId="0" borderId="8" xfId="0" applyFont="1" applyBorder="1" applyAlignment="1">
      <alignment horizontal="center"/>
    </xf>
    <xf numFmtId="0" fontId="0" fillId="0" borderId="7" xfId="0" applyBorder="1" applyAlignment="1">
      <alignment horizontal="left"/>
    </xf>
    <xf numFmtId="0" fontId="7" fillId="0" borderId="0" xfId="0" applyFont="1" applyFill="1"/>
    <xf numFmtId="0" fontId="0" fillId="0" borderId="0" xfId="0" applyAlignment="1">
      <alignment horizontal="left" wrapText="1"/>
    </xf>
    <xf numFmtId="0" fontId="12" fillId="0" borderId="0" xfId="0" applyFont="1" applyAlignment="1">
      <alignment horizontal="center"/>
    </xf>
    <xf numFmtId="0" fontId="15" fillId="0" borderId="4" xfId="0" applyFont="1" applyBorder="1" applyAlignment="1">
      <alignment horizontal="center" vertical="center"/>
    </xf>
    <xf numFmtId="0" fontId="15" fillId="0" borderId="0" xfId="0" applyFont="1" applyAlignment="1">
      <alignment horizontal="left" vertical="center" wrapText="1"/>
    </xf>
    <xf numFmtId="164" fontId="15" fillId="0" borderId="4" xfId="0" applyNumberFormat="1" applyFont="1" applyBorder="1" applyAlignment="1">
      <alignment horizontal="center" vertical="center"/>
    </xf>
    <xf numFmtId="0" fontId="2" fillId="0" borderId="0" xfId="0" applyFont="1" applyAlignment="1">
      <alignment horizontal="center"/>
    </xf>
    <xf numFmtId="0" fontId="1" fillId="0" borderId="0" xfId="0" applyFont="1" applyAlignment="1">
      <alignment horizontal="center" wrapText="1"/>
    </xf>
    <xf numFmtId="0" fontId="1" fillId="0" borderId="0" xfId="0" applyFont="1" applyAlignment="1">
      <alignment horizontal="center"/>
    </xf>
    <xf numFmtId="0" fontId="2" fillId="0" borderId="0" xfId="0" applyFont="1" applyAlignment="1" applyProtection="1">
      <alignment horizontal="center"/>
      <protection locked="0"/>
    </xf>
    <xf numFmtId="0" fontId="1" fillId="0" borderId="0" xfId="0" applyFont="1" applyAlignment="1" applyProtection="1">
      <alignment horizontal="center"/>
      <protection locked="0"/>
    </xf>
    <xf numFmtId="0" fontId="0" fillId="0" borderId="0" xfId="0" applyAlignment="1">
      <alignment horizontal="left" vertical="top" wrapText="1"/>
    </xf>
    <xf numFmtId="0" fontId="14" fillId="0" borderId="3" xfId="0" applyFont="1" applyBorder="1" applyAlignment="1">
      <alignment horizontal="left" vertical="center" wrapText="1"/>
    </xf>
    <xf numFmtId="0" fontId="1" fillId="2" borderId="21" xfId="0" applyFont="1" applyFill="1" applyBorder="1" applyAlignment="1">
      <alignment horizontal="center"/>
    </xf>
    <xf numFmtId="0" fontId="1" fillId="2" borderId="4" xfId="0" applyFont="1" applyFill="1" applyBorder="1" applyAlignment="1">
      <alignment horizontal="center"/>
    </xf>
    <xf numFmtId="0" fontId="1" fillId="2" borderId="23" xfId="0" applyFont="1" applyFill="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978C9E23-D4B0-11CE-BF2D-00AA003F40D0}" ax:persistence="persistStreamInit" r:id="rId1"/>
</file>

<file path=xl/activeX/activeX10.xml><?xml version="1.0" encoding="utf-8"?>
<ax:ocx xmlns:ax="http://schemas.microsoft.com/office/2006/activeX" xmlns:r="http://schemas.openxmlformats.org/officeDocument/2006/relationships" ax:classid="{D7053240-CE69-11CD-A777-00DD01143C57}" ax:persistence="persistStreamInit" r:id="rId1"/>
</file>

<file path=xl/activeX/activeX11.xml><?xml version="1.0" encoding="utf-8"?>
<ax:ocx xmlns:ax="http://schemas.microsoft.com/office/2006/activeX" xmlns:r="http://schemas.openxmlformats.org/officeDocument/2006/relationships" ax:classid="{D7053240-CE69-11CD-A777-00DD01143C57}" ax:persistence="persistStreamInit" r:id="rId1"/>
</file>

<file path=xl/activeX/activeX2.xml><?xml version="1.0" encoding="utf-8"?>
<ax:ocx xmlns:ax="http://schemas.microsoft.com/office/2006/activeX" xmlns:r="http://schemas.openxmlformats.org/officeDocument/2006/relationships" ax:classid="{978C9E23-D4B0-11CE-BF2D-00AA003F40D0}" ax:persistence="persistStreamInit" r:id="rId1"/>
</file>

<file path=xl/activeX/activeX3.xml><?xml version="1.0" encoding="utf-8"?>
<ax:ocx xmlns:ax="http://schemas.microsoft.com/office/2006/activeX" xmlns:r="http://schemas.openxmlformats.org/officeDocument/2006/relationships" ax:classid="{8BD21D30-EC42-11CE-9E0D-00AA006002F3}" ax:persistence="persistStreamInit" r:id="rId1"/>
</file>

<file path=xl/activeX/activeX4.xml><?xml version="1.0" encoding="utf-8"?>
<ax:ocx xmlns:ax="http://schemas.microsoft.com/office/2006/activeX" xmlns:r="http://schemas.openxmlformats.org/officeDocument/2006/relationships" ax:classid="{978C9E23-D4B0-11CE-BF2D-00AA003F40D0}" ax:persistence="persistStreamInit" r:id="rId1"/>
</file>

<file path=xl/activeX/activeX5.xml><?xml version="1.0" encoding="utf-8"?>
<ax:ocx xmlns:ax="http://schemas.microsoft.com/office/2006/activeX" xmlns:r="http://schemas.openxmlformats.org/officeDocument/2006/relationships" ax:classid="{978C9E23-D4B0-11CE-BF2D-00AA003F40D0}" ax:persistence="persistStreamInit" r:id="rId1"/>
</file>

<file path=xl/activeX/activeX6.xml><?xml version="1.0" encoding="utf-8"?>
<ax:ocx xmlns:ax="http://schemas.microsoft.com/office/2006/activeX" xmlns:r="http://schemas.openxmlformats.org/officeDocument/2006/relationships" ax:classid="{D7053240-CE69-11CD-A777-00DD01143C57}" ax:persistence="persistStreamInit" r:id="rId1"/>
</file>

<file path=xl/activeX/activeX7.xml><?xml version="1.0" encoding="utf-8"?>
<ax:ocx xmlns:ax="http://schemas.microsoft.com/office/2006/activeX" xmlns:r="http://schemas.openxmlformats.org/officeDocument/2006/relationships" ax:classid="{D7053240-CE69-11CD-A777-00DD01143C57}" ax:persistence="persistStreamInit" r:id="rId1"/>
</file>

<file path=xl/activeX/activeX8.xml><?xml version="1.0" encoding="utf-8"?>
<ax:ocx xmlns:ax="http://schemas.microsoft.com/office/2006/activeX" xmlns:r="http://schemas.openxmlformats.org/officeDocument/2006/relationships" ax:classid="{978C9E23-D4B0-11CE-BF2D-00AA003F40D0}" ax:persistence="persistStreamInit" r:id="rId1"/>
</file>

<file path=xl/activeX/activeX9.xml><?xml version="1.0" encoding="utf-8"?>
<ax:ocx xmlns:ax="http://schemas.microsoft.com/office/2006/activeX" xmlns:r="http://schemas.openxmlformats.org/officeDocument/2006/relationships" ax:classid="{8BD21D10-EC42-11CE-9E0D-00AA006002F3}" ax:persistence="persistStreamInit" r:id="rId1"/>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6570235173657955E-2"/>
          <c:y val="7.8864353312302835E-2"/>
          <c:w val="0.66280799368555088"/>
          <c:h val="0.60252365930599372"/>
        </c:manualLayout>
      </c:layout>
      <c:barChart>
        <c:barDir val="col"/>
        <c:grouping val="clustered"/>
        <c:varyColors val="0"/>
        <c:ser>
          <c:idx val="0"/>
          <c:order val="0"/>
          <c:tx>
            <c:v>Your Results</c:v>
          </c:tx>
          <c:spPr>
            <a:solidFill>
              <a:srgbClr val="9999FF"/>
            </a:solidFill>
            <a:ln w="12700">
              <a:solidFill>
                <a:srgbClr val="000000"/>
              </a:solidFill>
              <a:prstDash val="solid"/>
            </a:ln>
          </c:spPr>
          <c:invertIfNegative val="0"/>
          <c:cat>
            <c:strRef>
              <c:f>'Summary of Results'!$C$9:$C$15</c:f>
              <c:strCache>
                <c:ptCount val="7"/>
                <c:pt idx="0">
                  <c:v>Demands</c:v>
                </c:pt>
                <c:pt idx="1">
                  <c:v>Control</c:v>
                </c:pt>
                <c:pt idx="2">
                  <c:v>Managers' Support</c:v>
                </c:pt>
                <c:pt idx="3">
                  <c:v>Peer Support</c:v>
                </c:pt>
                <c:pt idx="4">
                  <c:v>Relationships</c:v>
                </c:pt>
                <c:pt idx="5">
                  <c:v>Role</c:v>
                </c:pt>
                <c:pt idx="6">
                  <c:v>Change</c:v>
                </c:pt>
              </c:strCache>
            </c:strRef>
          </c:cat>
          <c:val>
            <c:numRef>
              <c:f>'Summary of Results'!$D$9:$D$15</c:f>
              <c:numCache>
                <c:formatCode>0.00</c:formatCode>
                <c:ptCount val="7"/>
                <c:pt idx="0">
                  <c:v>0</c:v>
                </c:pt>
                <c:pt idx="1">
                  <c:v>0</c:v>
                </c:pt>
                <c:pt idx="2">
                  <c:v>0</c:v>
                </c:pt>
                <c:pt idx="3">
                  <c:v>0</c:v>
                </c:pt>
                <c:pt idx="4">
                  <c:v>0</c:v>
                </c:pt>
                <c:pt idx="5">
                  <c:v>0</c:v>
                </c:pt>
                <c:pt idx="6">
                  <c:v>0</c:v>
                </c:pt>
              </c:numCache>
            </c:numRef>
          </c:val>
        </c:ser>
        <c:ser>
          <c:idx val="1"/>
          <c:order val="1"/>
          <c:tx>
            <c:v>Suggested InterimTarget</c:v>
          </c:tx>
          <c:spPr>
            <a:solidFill>
              <a:srgbClr val="993366"/>
            </a:solidFill>
            <a:ln w="12700">
              <a:solidFill>
                <a:srgbClr val="000000"/>
              </a:solidFill>
              <a:prstDash val="solid"/>
            </a:ln>
          </c:spPr>
          <c:invertIfNegative val="0"/>
          <c:cat>
            <c:strRef>
              <c:f>'Summary of Results'!$C$9:$C$15</c:f>
              <c:strCache>
                <c:ptCount val="7"/>
                <c:pt idx="0">
                  <c:v>Demands</c:v>
                </c:pt>
                <c:pt idx="1">
                  <c:v>Control</c:v>
                </c:pt>
                <c:pt idx="2">
                  <c:v>Managers' Support</c:v>
                </c:pt>
                <c:pt idx="3">
                  <c:v>Peer Support</c:v>
                </c:pt>
                <c:pt idx="4">
                  <c:v>Relationships</c:v>
                </c:pt>
                <c:pt idx="5">
                  <c:v>Role</c:v>
                </c:pt>
                <c:pt idx="6">
                  <c:v>Change</c:v>
                </c:pt>
              </c:strCache>
            </c:strRef>
          </c:cat>
          <c:val>
            <c:numRef>
              <c:f>'Summary of Results'!$F$9:$F$15</c:f>
              <c:numCache>
                <c:formatCode>0.00</c:formatCode>
                <c:ptCount val="7"/>
              </c:numCache>
            </c:numRef>
          </c:val>
        </c:ser>
        <c:ser>
          <c:idx val="2"/>
          <c:order val="2"/>
          <c:tx>
            <c:v>Suggested Longer Term Target</c:v>
          </c:tx>
          <c:spPr>
            <a:solidFill>
              <a:srgbClr val="FFFFCC"/>
            </a:solidFill>
            <a:ln w="12700">
              <a:solidFill>
                <a:srgbClr val="000000"/>
              </a:solidFill>
              <a:prstDash val="solid"/>
            </a:ln>
          </c:spPr>
          <c:invertIfNegative val="0"/>
          <c:cat>
            <c:strRef>
              <c:f>'Summary of Results'!$C$9:$C$15</c:f>
              <c:strCache>
                <c:ptCount val="7"/>
                <c:pt idx="0">
                  <c:v>Demands</c:v>
                </c:pt>
                <c:pt idx="1">
                  <c:v>Control</c:v>
                </c:pt>
                <c:pt idx="2">
                  <c:v>Managers' Support</c:v>
                </c:pt>
                <c:pt idx="3">
                  <c:v>Peer Support</c:v>
                </c:pt>
                <c:pt idx="4">
                  <c:v>Relationships</c:v>
                </c:pt>
                <c:pt idx="5">
                  <c:v>Role</c:v>
                </c:pt>
                <c:pt idx="6">
                  <c:v>Change</c:v>
                </c:pt>
              </c:strCache>
            </c:strRef>
          </c:cat>
          <c:val>
            <c:numRef>
              <c:f>'Summary of Results'!$H$9:$H$15</c:f>
              <c:numCache>
                <c:formatCode>0.00</c:formatCode>
                <c:ptCount val="7"/>
                <c:pt idx="0">
                  <c:v>3.2936999999999999</c:v>
                </c:pt>
                <c:pt idx="1">
                  <c:v>3.7208000000000001</c:v>
                </c:pt>
                <c:pt idx="2">
                  <c:v>3.65</c:v>
                </c:pt>
                <c:pt idx="3">
                  <c:v>3.8892000000000002</c:v>
                </c:pt>
                <c:pt idx="4">
                  <c:v>4.0381</c:v>
                </c:pt>
                <c:pt idx="5">
                  <c:v>4.3117000000000001</c:v>
                </c:pt>
                <c:pt idx="6">
                  <c:v>3.24</c:v>
                </c:pt>
              </c:numCache>
            </c:numRef>
          </c:val>
        </c:ser>
        <c:dLbls>
          <c:showLegendKey val="0"/>
          <c:showVal val="0"/>
          <c:showCatName val="0"/>
          <c:showSerName val="0"/>
          <c:showPercent val="0"/>
          <c:showBubbleSize val="0"/>
        </c:dLbls>
        <c:gapWidth val="150"/>
        <c:axId val="466765576"/>
        <c:axId val="466766360"/>
      </c:barChart>
      <c:catAx>
        <c:axId val="466765576"/>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800" b="0" i="0" u="none" strike="noStrike" baseline="0">
                <a:solidFill>
                  <a:srgbClr val="000000"/>
                </a:solidFill>
                <a:latin typeface="Arial"/>
                <a:ea typeface="Arial"/>
                <a:cs typeface="Arial"/>
              </a:defRPr>
            </a:pPr>
            <a:endParaRPr lang="en-US"/>
          </a:p>
        </c:txPr>
        <c:crossAx val="466766360"/>
        <c:crosses val="autoZero"/>
        <c:auto val="1"/>
        <c:lblAlgn val="ctr"/>
        <c:lblOffset val="100"/>
        <c:tickLblSkip val="1"/>
        <c:tickMarkSkip val="1"/>
        <c:noMultiLvlLbl val="0"/>
      </c:catAx>
      <c:valAx>
        <c:axId val="466766360"/>
        <c:scaling>
          <c:orientation val="minMax"/>
          <c:max val="5"/>
          <c:min val="1"/>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466765576"/>
        <c:crosses val="autoZero"/>
        <c:crossBetween val="between"/>
      </c:valAx>
      <c:spPr>
        <a:solidFill>
          <a:srgbClr val="C0C0C0"/>
        </a:solidFill>
        <a:ln w="12700">
          <a:solidFill>
            <a:srgbClr val="808080"/>
          </a:solidFill>
          <a:prstDash val="solid"/>
        </a:ln>
      </c:spPr>
    </c:plotArea>
    <c:legend>
      <c:legendPos val="r"/>
      <c:layout>
        <c:manualLayout>
          <c:xMode val="edge"/>
          <c:yMode val="edge"/>
          <c:x val="0.74529712729468878"/>
          <c:y val="0.29022082018927448"/>
          <c:w val="0.24312605642095031"/>
          <c:h val="0.18296529968454261"/>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horizontalDpi="409"/>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3630136986301373E-2"/>
          <c:y val="3.2822792181080952E-2"/>
          <c:w val="0.75342465753424659"/>
          <c:h val="0.87746264430756404"/>
        </c:manualLayout>
      </c:layout>
      <c:barChart>
        <c:barDir val="bar"/>
        <c:grouping val="stacked"/>
        <c:varyColors val="0"/>
        <c:ser>
          <c:idx val="0"/>
          <c:order val="0"/>
          <c:tx>
            <c:v>Higher Risk</c:v>
          </c:tx>
          <c:spPr>
            <a:solidFill>
              <a:srgbClr val="FF0000"/>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Subtotals!$B$200:$B$201</c:f>
              <c:strCache>
                <c:ptCount val="2"/>
                <c:pt idx="0">
                  <c:v>q49</c:v>
                </c:pt>
                <c:pt idx="1">
                  <c:v>q50</c:v>
                </c:pt>
              </c:strCache>
            </c:strRef>
          </c:cat>
          <c:val>
            <c:numRef>
              <c:f>Subtotals!$F$200:$F$201</c:f>
              <c:numCache>
                <c:formatCode>General</c:formatCode>
                <c:ptCount val="2"/>
                <c:pt idx="0">
                  <c:v>0</c:v>
                </c:pt>
                <c:pt idx="1">
                  <c:v>0</c:v>
                </c:pt>
              </c:numCache>
            </c:numRef>
          </c:val>
        </c:ser>
        <c:ser>
          <c:idx val="1"/>
          <c:order val="1"/>
          <c:tx>
            <c:v> </c:v>
          </c:tx>
          <c:spPr>
            <a:solidFill>
              <a:srgbClr val="FF6600"/>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Subtotals!$B$200:$B$201</c:f>
              <c:strCache>
                <c:ptCount val="2"/>
                <c:pt idx="0">
                  <c:v>q49</c:v>
                </c:pt>
                <c:pt idx="1">
                  <c:v>q50</c:v>
                </c:pt>
              </c:strCache>
            </c:strRef>
          </c:cat>
          <c:val>
            <c:numRef>
              <c:f>Subtotals!$G$200:$G$201</c:f>
              <c:numCache>
                <c:formatCode>General</c:formatCode>
                <c:ptCount val="2"/>
                <c:pt idx="0">
                  <c:v>0</c:v>
                </c:pt>
                <c:pt idx="1">
                  <c:v>0</c:v>
                </c:pt>
              </c:numCache>
            </c:numRef>
          </c:val>
        </c:ser>
        <c:ser>
          <c:idx val="2"/>
          <c:order val="2"/>
          <c:tx>
            <c:v> </c:v>
          </c:tx>
          <c:spPr>
            <a:solidFill>
              <a:srgbClr val="FFCC99"/>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Subtotals!$B$200:$B$201</c:f>
              <c:strCache>
                <c:ptCount val="2"/>
                <c:pt idx="0">
                  <c:v>q49</c:v>
                </c:pt>
                <c:pt idx="1">
                  <c:v>q50</c:v>
                </c:pt>
              </c:strCache>
            </c:strRef>
          </c:cat>
          <c:val>
            <c:numRef>
              <c:f>Subtotals!$H$200:$H$201</c:f>
              <c:numCache>
                <c:formatCode>General</c:formatCode>
                <c:ptCount val="2"/>
                <c:pt idx="0">
                  <c:v>0</c:v>
                </c:pt>
                <c:pt idx="1">
                  <c:v>0</c:v>
                </c:pt>
              </c:numCache>
            </c:numRef>
          </c:val>
        </c:ser>
        <c:ser>
          <c:idx val="3"/>
          <c:order val="3"/>
          <c:tx>
            <c:v> </c:v>
          </c:tx>
          <c:spPr>
            <a:solidFill>
              <a:srgbClr val="FFFF00"/>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Subtotals!$B$200:$B$201</c:f>
              <c:strCache>
                <c:ptCount val="2"/>
                <c:pt idx="0">
                  <c:v>q49</c:v>
                </c:pt>
                <c:pt idx="1">
                  <c:v>q50</c:v>
                </c:pt>
              </c:strCache>
            </c:strRef>
          </c:cat>
          <c:val>
            <c:numRef>
              <c:f>Subtotals!$I$200:$I$201</c:f>
              <c:numCache>
                <c:formatCode>General</c:formatCode>
                <c:ptCount val="2"/>
                <c:pt idx="0">
                  <c:v>0</c:v>
                </c:pt>
                <c:pt idx="1">
                  <c:v>0</c:v>
                </c:pt>
              </c:numCache>
            </c:numRef>
          </c:val>
        </c:ser>
        <c:ser>
          <c:idx val="4"/>
          <c:order val="4"/>
          <c:tx>
            <c:v>Lower Risk</c:v>
          </c:tx>
          <c:spPr>
            <a:solidFill>
              <a:srgbClr val="00FF00"/>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Subtotals!$B$200:$B$201</c:f>
              <c:strCache>
                <c:ptCount val="2"/>
                <c:pt idx="0">
                  <c:v>q49</c:v>
                </c:pt>
                <c:pt idx="1">
                  <c:v>q50</c:v>
                </c:pt>
              </c:strCache>
            </c:strRef>
          </c:cat>
          <c:val>
            <c:numRef>
              <c:f>Subtotals!$J$200:$J$201</c:f>
              <c:numCache>
                <c:formatCode>General</c:formatCode>
                <c:ptCount val="2"/>
                <c:pt idx="0">
                  <c:v>0</c:v>
                </c:pt>
                <c:pt idx="1">
                  <c:v>0</c:v>
                </c:pt>
              </c:numCache>
            </c:numRef>
          </c:val>
        </c:ser>
        <c:dLbls>
          <c:showLegendKey val="0"/>
          <c:showVal val="0"/>
          <c:showCatName val="0"/>
          <c:showSerName val="0"/>
          <c:showPercent val="0"/>
          <c:showBubbleSize val="0"/>
        </c:dLbls>
        <c:gapWidth val="150"/>
        <c:overlap val="100"/>
        <c:axId val="474227504"/>
        <c:axId val="474227112"/>
      </c:barChart>
      <c:catAx>
        <c:axId val="474227504"/>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474227112"/>
        <c:crosses val="autoZero"/>
        <c:auto val="1"/>
        <c:lblAlgn val="ctr"/>
        <c:lblOffset val="100"/>
        <c:tickLblSkip val="1"/>
        <c:tickMarkSkip val="1"/>
        <c:noMultiLvlLbl val="0"/>
      </c:catAx>
      <c:valAx>
        <c:axId val="474227112"/>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474227504"/>
        <c:crosses val="autoZero"/>
        <c:crossBetween val="between"/>
      </c:valAx>
      <c:spPr>
        <a:solidFill>
          <a:srgbClr val="C0C0C0"/>
        </a:solidFill>
        <a:ln w="12700">
          <a:solidFill>
            <a:srgbClr val="808080"/>
          </a:solidFill>
          <a:prstDash val="solid"/>
        </a:ln>
      </c:spPr>
    </c:plotArea>
    <c:legend>
      <c:legendPos val="r"/>
      <c:layout>
        <c:manualLayout>
          <c:xMode val="edge"/>
          <c:yMode val="edge"/>
          <c:wMode val="edge"/>
          <c:hMode val="edge"/>
          <c:x val="0.86130136986301364"/>
          <c:y val="0.36761533911105748"/>
          <c:w val="0.98630136986301364"/>
          <c:h val="0.5776812143558640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3504396207926356E-2"/>
          <c:y val="3.2751091703056769E-2"/>
          <c:w val="0.75384741227198893"/>
          <c:h val="0.87772925764192145"/>
        </c:manualLayout>
      </c:layout>
      <c:barChart>
        <c:barDir val="bar"/>
        <c:grouping val="stacked"/>
        <c:varyColors val="0"/>
        <c:ser>
          <c:idx val="0"/>
          <c:order val="0"/>
          <c:tx>
            <c:v>Higher Risk</c:v>
          </c:tx>
          <c:spPr>
            <a:solidFill>
              <a:srgbClr val="FF0000"/>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Subtotals!$B$210:$B$215</c:f>
              <c:strCache>
                <c:ptCount val="6"/>
                <c:pt idx="0">
                  <c:v>q62</c:v>
                </c:pt>
                <c:pt idx="1">
                  <c:v>q63</c:v>
                </c:pt>
                <c:pt idx="2">
                  <c:v>q64</c:v>
                </c:pt>
                <c:pt idx="3">
                  <c:v>q65</c:v>
                </c:pt>
                <c:pt idx="4">
                  <c:v>q66</c:v>
                </c:pt>
                <c:pt idx="5">
                  <c:v>q67</c:v>
                </c:pt>
              </c:strCache>
            </c:strRef>
          </c:cat>
          <c:val>
            <c:numRef>
              <c:f>Subtotals!$F$210:$F$215</c:f>
              <c:numCache>
                <c:formatCode>General</c:formatCode>
                <c:ptCount val="6"/>
                <c:pt idx="0">
                  <c:v>0</c:v>
                </c:pt>
                <c:pt idx="1">
                  <c:v>0</c:v>
                </c:pt>
                <c:pt idx="2">
                  <c:v>0</c:v>
                </c:pt>
                <c:pt idx="3">
                  <c:v>0</c:v>
                </c:pt>
                <c:pt idx="4">
                  <c:v>0</c:v>
                </c:pt>
                <c:pt idx="5">
                  <c:v>0</c:v>
                </c:pt>
              </c:numCache>
            </c:numRef>
          </c:val>
        </c:ser>
        <c:ser>
          <c:idx val="1"/>
          <c:order val="1"/>
          <c:tx>
            <c:v> </c:v>
          </c:tx>
          <c:spPr>
            <a:solidFill>
              <a:srgbClr val="FF6600"/>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Subtotals!$B$210:$B$215</c:f>
              <c:strCache>
                <c:ptCount val="6"/>
                <c:pt idx="0">
                  <c:v>q62</c:v>
                </c:pt>
                <c:pt idx="1">
                  <c:v>q63</c:v>
                </c:pt>
                <c:pt idx="2">
                  <c:v>q64</c:v>
                </c:pt>
                <c:pt idx="3">
                  <c:v>q65</c:v>
                </c:pt>
                <c:pt idx="4">
                  <c:v>q66</c:v>
                </c:pt>
                <c:pt idx="5">
                  <c:v>q67</c:v>
                </c:pt>
              </c:strCache>
            </c:strRef>
          </c:cat>
          <c:val>
            <c:numRef>
              <c:f>Subtotals!$G$210:$G$215</c:f>
              <c:numCache>
                <c:formatCode>General</c:formatCode>
                <c:ptCount val="6"/>
                <c:pt idx="0">
                  <c:v>0</c:v>
                </c:pt>
                <c:pt idx="1">
                  <c:v>0</c:v>
                </c:pt>
                <c:pt idx="2">
                  <c:v>0</c:v>
                </c:pt>
                <c:pt idx="3">
                  <c:v>0</c:v>
                </c:pt>
                <c:pt idx="4">
                  <c:v>0</c:v>
                </c:pt>
                <c:pt idx="5">
                  <c:v>0</c:v>
                </c:pt>
              </c:numCache>
            </c:numRef>
          </c:val>
        </c:ser>
        <c:ser>
          <c:idx val="2"/>
          <c:order val="2"/>
          <c:tx>
            <c:v> </c:v>
          </c:tx>
          <c:spPr>
            <a:solidFill>
              <a:srgbClr val="FFCC99"/>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Subtotals!$B$210:$B$215</c:f>
              <c:strCache>
                <c:ptCount val="6"/>
                <c:pt idx="0">
                  <c:v>q62</c:v>
                </c:pt>
                <c:pt idx="1">
                  <c:v>q63</c:v>
                </c:pt>
                <c:pt idx="2">
                  <c:v>q64</c:v>
                </c:pt>
                <c:pt idx="3">
                  <c:v>q65</c:v>
                </c:pt>
                <c:pt idx="4">
                  <c:v>q66</c:v>
                </c:pt>
                <c:pt idx="5">
                  <c:v>q67</c:v>
                </c:pt>
              </c:strCache>
            </c:strRef>
          </c:cat>
          <c:val>
            <c:numRef>
              <c:f>Subtotals!$H$210:$H$215</c:f>
              <c:numCache>
                <c:formatCode>General</c:formatCode>
                <c:ptCount val="6"/>
                <c:pt idx="0">
                  <c:v>0</c:v>
                </c:pt>
                <c:pt idx="1">
                  <c:v>0</c:v>
                </c:pt>
                <c:pt idx="2">
                  <c:v>0</c:v>
                </c:pt>
                <c:pt idx="3">
                  <c:v>0</c:v>
                </c:pt>
                <c:pt idx="4">
                  <c:v>0</c:v>
                </c:pt>
                <c:pt idx="5">
                  <c:v>0</c:v>
                </c:pt>
              </c:numCache>
            </c:numRef>
          </c:val>
        </c:ser>
        <c:ser>
          <c:idx val="3"/>
          <c:order val="3"/>
          <c:tx>
            <c:v> </c:v>
          </c:tx>
          <c:spPr>
            <a:solidFill>
              <a:srgbClr val="FFFF00"/>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Subtotals!$B$210:$B$215</c:f>
              <c:strCache>
                <c:ptCount val="6"/>
                <c:pt idx="0">
                  <c:v>q62</c:v>
                </c:pt>
                <c:pt idx="1">
                  <c:v>q63</c:v>
                </c:pt>
                <c:pt idx="2">
                  <c:v>q64</c:v>
                </c:pt>
                <c:pt idx="3">
                  <c:v>q65</c:v>
                </c:pt>
                <c:pt idx="4">
                  <c:v>q66</c:v>
                </c:pt>
                <c:pt idx="5">
                  <c:v>q67</c:v>
                </c:pt>
              </c:strCache>
            </c:strRef>
          </c:cat>
          <c:val>
            <c:numRef>
              <c:f>Subtotals!$I$210:$I$215</c:f>
              <c:numCache>
                <c:formatCode>General</c:formatCode>
                <c:ptCount val="6"/>
                <c:pt idx="0">
                  <c:v>0</c:v>
                </c:pt>
                <c:pt idx="1">
                  <c:v>0</c:v>
                </c:pt>
                <c:pt idx="2">
                  <c:v>0</c:v>
                </c:pt>
                <c:pt idx="3">
                  <c:v>0</c:v>
                </c:pt>
                <c:pt idx="4">
                  <c:v>0</c:v>
                </c:pt>
                <c:pt idx="5">
                  <c:v>0</c:v>
                </c:pt>
              </c:numCache>
            </c:numRef>
          </c:val>
        </c:ser>
        <c:ser>
          <c:idx val="4"/>
          <c:order val="4"/>
          <c:tx>
            <c:v>Lower Risk</c:v>
          </c:tx>
          <c:spPr>
            <a:solidFill>
              <a:srgbClr val="00FF00"/>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Subtotals!$B$210:$B$215</c:f>
              <c:strCache>
                <c:ptCount val="6"/>
                <c:pt idx="0">
                  <c:v>q62</c:v>
                </c:pt>
                <c:pt idx="1">
                  <c:v>q63</c:v>
                </c:pt>
                <c:pt idx="2">
                  <c:v>q64</c:v>
                </c:pt>
                <c:pt idx="3">
                  <c:v>q65</c:v>
                </c:pt>
                <c:pt idx="4">
                  <c:v>q66</c:v>
                </c:pt>
                <c:pt idx="5">
                  <c:v>q67</c:v>
                </c:pt>
              </c:strCache>
            </c:strRef>
          </c:cat>
          <c:val>
            <c:numRef>
              <c:f>Subtotals!$J$210:$J$215</c:f>
              <c:numCache>
                <c:formatCode>General</c:formatCode>
                <c:ptCount val="6"/>
                <c:pt idx="0">
                  <c:v>0</c:v>
                </c:pt>
                <c:pt idx="1">
                  <c:v>0</c:v>
                </c:pt>
                <c:pt idx="2">
                  <c:v>0</c:v>
                </c:pt>
                <c:pt idx="3">
                  <c:v>0</c:v>
                </c:pt>
                <c:pt idx="4">
                  <c:v>0</c:v>
                </c:pt>
                <c:pt idx="5">
                  <c:v>0</c:v>
                </c:pt>
              </c:numCache>
            </c:numRef>
          </c:val>
        </c:ser>
        <c:dLbls>
          <c:showLegendKey val="0"/>
          <c:showVal val="0"/>
          <c:showCatName val="0"/>
          <c:showSerName val="0"/>
          <c:showPercent val="0"/>
          <c:showBubbleSize val="0"/>
        </c:dLbls>
        <c:gapWidth val="150"/>
        <c:overlap val="100"/>
        <c:axId val="474228288"/>
        <c:axId val="474222800"/>
      </c:barChart>
      <c:catAx>
        <c:axId val="474228288"/>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474222800"/>
        <c:crosses val="autoZero"/>
        <c:auto val="1"/>
        <c:lblAlgn val="ctr"/>
        <c:lblOffset val="100"/>
        <c:tickLblSkip val="1"/>
        <c:tickMarkSkip val="1"/>
        <c:noMultiLvlLbl val="0"/>
      </c:catAx>
      <c:valAx>
        <c:axId val="474222800"/>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474228288"/>
        <c:crosses val="autoZero"/>
        <c:crossBetween val="between"/>
      </c:valAx>
      <c:spPr>
        <a:solidFill>
          <a:srgbClr val="C0C0C0"/>
        </a:solidFill>
        <a:ln w="12700">
          <a:solidFill>
            <a:srgbClr val="808080"/>
          </a:solidFill>
          <a:prstDash val="solid"/>
        </a:ln>
      </c:spPr>
    </c:plotArea>
    <c:legend>
      <c:legendPos val="r"/>
      <c:layout>
        <c:manualLayout>
          <c:xMode val="edge"/>
          <c:yMode val="edge"/>
          <c:wMode val="edge"/>
          <c:hMode val="edge"/>
          <c:x val="0.86153989725643265"/>
          <c:y val="0.36681222707423583"/>
          <c:w val="0.98632640150750384"/>
          <c:h val="0.57641921397379914"/>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265174177770068"/>
          <c:y val="3.3333405671453278E-2"/>
          <c:w val="0.71230562877899961"/>
          <c:h val="0.82666846065204136"/>
        </c:manualLayout>
      </c:layout>
      <c:barChart>
        <c:barDir val="bar"/>
        <c:grouping val="stacked"/>
        <c:varyColors val="0"/>
        <c:ser>
          <c:idx val="0"/>
          <c:order val="0"/>
          <c:tx>
            <c:v>Higher Risk</c:v>
          </c:tx>
          <c:spPr>
            <a:pattFill prst="ltUpDiag">
              <a:fgClr>
                <a:srgbClr xmlns:mc="http://schemas.openxmlformats.org/markup-compatibility/2006" xmlns:a14="http://schemas.microsoft.com/office/drawing/2010/main" val="000080" mc:Ignorable="a14" a14:legacySpreadsheetColorIndex="18"/>
              </a:fgClr>
              <a:bgClr>
                <a:srgbClr xmlns:mc="http://schemas.openxmlformats.org/markup-compatibility/2006" xmlns:a14="http://schemas.microsoft.com/office/drawing/2010/main" val="FF0000" mc:Ignorable="a14" a14:legacySpreadsheetColorIndex="10"/>
              </a:bgClr>
            </a:patt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Subtotals!$B$85:$B$101</c:f>
              <c:strCache>
                <c:ptCount val="17"/>
                <c:pt idx="0">
                  <c:v>q3</c:v>
                </c:pt>
                <c:pt idx="1">
                  <c:v>q6</c:v>
                </c:pt>
                <c:pt idx="2">
                  <c:v>q9</c:v>
                </c:pt>
                <c:pt idx="3">
                  <c:v>q12</c:v>
                </c:pt>
                <c:pt idx="4">
                  <c:v>q16</c:v>
                </c:pt>
                <c:pt idx="5">
                  <c:v>q18</c:v>
                </c:pt>
                <c:pt idx="6">
                  <c:v>q20</c:v>
                </c:pt>
                <c:pt idx="7">
                  <c:v>q22</c:v>
                </c:pt>
                <c:pt idx="8">
                  <c:v>q36</c:v>
                </c:pt>
                <c:pt idx="9">
                  <c:v>q42</c:v>
                </c:pt>
                <c:pt idx="10">
                  <c:v>q44</c:v>
                </c:pt>
                <c:pt idx="11">
                  <c:v>q46</c:v>
                </c:pt>
                <c:pt idx="12">
                  <c:v>q48</c:v>
                </c:pt>
                <c:pt idx="13">
                  <c:v>q51</c:v>
                </c:pt>
                <c:pt idx="14">
                  <c:v>q54</c:v>
                </c:pt>
                <c:pt idx="15">
                  <c:v>q55</c:v>
                </c:pt>
                <c:pt idx="16">
                  <c:v>q61</c:v>
                </c:pt>
              </c:strCache>
            </c:strRef>
          </c:cat>
          <c:val>
            <c:numRef>
              <c:f>Subtotals!$F$85:$F$101</c:f>
              <c:numCache>
                <c:formatCode>General</c:formatCode>
                <c:ptCount val="1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numCache>
            </c:numRef>
          </c:val>
        </c:ser>
        <c:ser>
          <c:idx val="1"/>
          <c:order val="1"/>
          <c:tx>
            <c:v> </c:v>
          </c:tx>
          <c:spPr>
            <a:pattFill prst="narHorz">
              <a:fgClr>
                <a:srgbClr xmlns:mc="http://schemas.openxmlformats.org/markup-compatibility/2006" xmlns:a14="http://schemas.microsoft.com/office/drawing/2010/main" val="3366FF" mc:Ignorable="a14" a14:legacySpreadsheetColorIndex="4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Subtotals!$B$85:$B$101</c:f>
              <c:strCache>
                <c:ptCount val="17"/>
                <c:pt idx="0">
                  <c:v>q3</c:v>
                </c:pt>
                <c:pt idx="1">
                  <c:v>q6</c:v>
                </c:pt>
                <c:pt idx="2">
                  <c:v>q9</c:v>
                </c:pt>
                <c:pt idx="3">
                  <c:v>q12</c:v>
                </c:pt>
                <c:pt idx="4">
                  <c:v>q16</c:v>
                </c:pt>
                <c:pt idx="5">
                  <c:v>q18</c:v>
                </c:pt>
                <c:pt idx="6">
                  <c:v>q20</c:v>
                </c:pt>
                <c:pt idx="7">
                  <c:v>q22</c:v>
                </c:pt>
                <c:pt idx="8">
                  <c:v>q36</c:v>
                </c:pt>
                <c:pt idx="9">
                  <c:v>q42</c:v>
                </c:pt>
                <c:pt idx="10">
                  <c:v>q44</c:v>
                </c:pt>
                <c:pt idx="11">
                  <c:v>q46</c:v>
                </c:pt>
                <c:pt idx="12">
                  <c:v>q48</c:v>
                </c:pt>
                <c:pt idx="13">
                  <c:v>q51</c:v>
                </c:pt>
                <c:pt idx="14">
                  <c:v>q54</c:v>
                </c:pt>
                <c:pt idx="15">
                  <c:v>q55</c:v>
                </c:pt>
                <c:pt idx="16">
                  <c:v>q61</c:v>
                </c:pt>
              </c:strCache>
            </c:strRef>
          </c:cat>
          <c:val>
            <c:numRef>
              <c:f>Subtotals!$G$85:$G$101</c:f>
              <c:numCache>
                <c:formatCode>General</c:formatCode>
                <c:ptCount val="1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numCache>
            </c:numRef>
          </c:val>
        </c:ser>
        <c:ser>
          <c:idx val="2"/>
          <c:order val="2"/>
          <c:tx>
            <c:v> </c:v>
          </c:tx>
          <c:spPr>
            <a:pattFill prst="zigZag">
              <a:fgClr>
                <a:srgbClr xmlns:mc="http://schemas.openxmlformats.org/markup-compatibility/2006" xmlns:a14="http://schemas.microsoft.com/office/drawing/2010/main" val="CCFFFF" mc:Ignorable="a14" a14:legacySpreadsheetColorIndex="41"/>
              </a:fgClr>
              <a:bgClr>
                <a:srgbClr xmlns:mc="http://schemas.openxmlformats.org/markup-compatibility/2006" xmlns:a14="http://schemas.microsoft.com/office/drawing/2010/main" val="339966" mc:Ignorable="a14" a14:legacySpreadsheetColorIndex="57"/>
              </a:bgClr>
            </a:patt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Subtotals!$B$85:$B$101</c:f>
              <c:strCache>
                <c:ptCount val="17"/>
                <c:pt idx="0">
                  <c:v>q3</c:v>
                </c:pt>
                <c:pt idx="1">
                  <c:v>q6</c:v>
                </c:pt>
                <c:pt idx="2">
                  <c:v>q9</c:v>
                </c:pt>
                <c:pt idx="3">
                  <c:v>q12</c:v>
                </c:pt>
                <c:pt idx="4">
                  <c:v>q16</c:v>
                </c:pt>
                <c:pt idx="5">
                  <c:v>q18</c:v>
                </c:pt>
                <c:pt idx="6">
                  <c:v>q20</c:v>
                </c:pt>
                <c:pt idx="7">
                  <c:v>q22</c:v>
                </c:pt>
                <c:pt idx="8">
                  <c:v>q36</c:v>
                </c:pt>
                <c:pt idx="9">
                  <c:v>q42</c:v>
                </c:pt>
                <c:pt idx="10">
                  <c:v>q44</c:v>
                </c:pt>
                <c:pt idx="11">
                  <c:v>q46</c:v>
                </c:pt>
                <c:pt idx="12">
                  <c:v>q48</c:v>
                </c:pt>
                <c:pt idx="13">
                  <c:v>q51</c:v>
                </c:pt>
                <c:pt idx="14">
                  <c:v>q54</c:v>
                </c:pt>
                <c:pt idx="15">
                  <c:v>q55</c:v>
                </c:pt>
                <c:pt idx="16">
                  <c:v>q61</c:v>
                </c:pt>
              </c:strCache>
            </c:strRef>
          </c:cat>
          <c:val>
            <c:numRef>
              <c:f>Subtotals!$H$85:$H$101</c:f>
              <c:numCache>
                <c:formatCode>General</c:formatCode>
                <c:ptCount val="1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numCache>
            </c:numRef>
          </c:val>
        </c:ser>
        <c:ser>
          <c:idx val="3"/>
          <c:order val="3"/>
          <c:tx>
            <c:v> </c:v>
          </c:tx>
          <c:spPr>
            <a:pattFill prst="dashVert">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CC99FF" mc:Ignorable="a14" a14:legacySpreadsheetColorIndex="46"/>
              </a:bgClr>
            </a:patt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Subtotals!$B$85:$B$101</c:f>
              <c:strCache>
                <c:ptCount val="17"/>
                <c:pt idx="0">
                  <c:v>q3</c:v>
                </c:pt>
                <c:pt idx="1">
                  <c:v>q6</c:v>
                </c:pt>
                <c:pt idx="2">
                  <c:v>q9</c:v>
                </c:pt>
                <c:pt idx="3">
                  <c:v>q12</c:v>
                </c:pt>
                <c:pt idx="4">
                  <c:v>q16</c:v>
                </c:pt>
                <c:pt idx="5">
                  <c:v>q18</c:v>
                </c:pt>
                <c:pt idx="6">
                  <c:v>q20</c:v>
                </c:pt>
                <c:pt idx="7">
                  <c:v>q22</c:v>
                </c:pt>
                <c:pt idx="8">
                  <c:v>q36</c:v>
                </c:pt>
                <c:pt idx="9">
                  <c:v>q42</c:v>
                </c:pt>
                <c:pt idx="10">
                  <c:v>q44</c:v>
                </c:pt>
                <c:pt idx="11">
                  <c:v>q46</c:v>
                </c:pt>
                <c:pt idx="12">
                  <c:v>q48</c:v>
                </c:pt>
                <c:pt idx="13">
                  <c:v>q51</c:v>
                </c:pt>
                <c:pt idx="14">
                  <c:v>q54</c:v>
                </c:pt>
                <c:pt idx="15">
                  <c:v>q55</c:v>
                </c:pt>
                <c:pt idx="16">
                  <c:v>q61</c:v>
                </c:pt>
              </c:strCache>
            </c:strRef>
          </c:cat>
          <c:val>
            <c:numRef>
              <c:f>Subtotals!$I$85:$I$101</c:f>
              <c:numCache>
                <c:formatCode>General</c:formatCode>
                <c:ptCount val="1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numCache>
            </c:numRef>
          </c:val>
        </c:ser>
        <c:ser>
          <c:idx val="4"/>
          <c:order val="4"/>
          <c:tx>
            <c:v>Lower Risk</c:v>
          </c:tx>
          <c:spPr>
            <a:pattFill prst="solidDmnd">
              <a:fgClr>
                <a:srgbClr xmlns:mc="http://schemas.openxmlformats.org/markup-compatibility/2006" xmlns:a14="http://schemas.microsoft.com/office/drawing/2010/main" val="0000FF" mc:Ignorable="a14" a14:legacySpreadsheetColorIndex="12"/>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Subtotals!$B$85:$B$101</c:f>
              <c:strCache>
                <c:ptCount val="17"/>
                <c:pt idx="0">
                  <c:v>q3</c:v>
                </c:pt>
                <c:pt idx="1">
                  <c:v>q6</c:v>
                </c:pt>
                <c:pt idx="2">
                  <c:v>q9</c:v>
                </c:pt>
                <c:pt idx="3">
                  <c:v>q12</c:v>
                </c:pt>
                <c:pt idx="4">
                  <c:v>q16</c:v>
                </c:pt>
                <c:pt idx="5">
                  <c:v>q18</c:v>
                </c:pt>
                <c:pt idx="6">
                  <c:v>q20</c:v>
                </c:pt>
                <c:pt idx="7">
                  <c:v>q22</c:v>
                </c:pt>
                <c:pt idx="8">
                  <c:v>q36</c:v>
                </c:pt>
                <c:pt idx="9">
                  <c:v>q42</c:v>
                </c:pt>
                <c:pt idx="10">
                  <c:v>q44</c:v>
                </c:pt>
                <c:pt idx="11">
                  <c:v>q46</c:v>
                </c:pt>
                <c:pt idx="12">
                  <c:v>q48</c:v>
                </c:pt>
                <c:pt idx="13">
                  <c:v>q51</c:v>
                </c:pt>
                <c:pt idx="14">
                  <c:v>q54</c:v>
                </c:pt>
                <c:pt idx="15">
                  <c:v>q55</c:v>
                </c:pt>
                <c:pt idx="16">
                  <c:v>q61</c:v>
                </c:pt>
              </c:strCache>
            </c:strRef>
          </c:cat>
          <c:val>
            <c:numRef>
              <c:f>Subtotals!$J$85:$J$101</c:f>
              <c:numCache>
                <c:formatCode>General</c:formatCode>
                <c:ptCount val="1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numCache>
            </c:numRef>
          </c:val>
        </c:ser>
        <c:dLbls>
          <c:showLegendKey val="0"/>
          <c:showVal val="0"/>
          <c:showCatName val="0"/>
          <c:showSerName val="0"/>
          <c:showPercent val="0"/>
          <c:showBubbleSize val="0"/>
        </c:dLbls>
        <c:gapWidth val="150"/>
        <c:overlap val="100"/>
        <c:axId val="474228680"/>
        <c:axId val="474221624"/>
      </c:barChart>
      <c:catAx>
        <c:axId val="474228680"/>
        <c:scaling>
          <c:orientation val="minMax"/>
        </c:scaling>
        <c:delete val="0"/>
        <c:axPos val="l"/>
        <c:title>
          <c:tx>
            <c:rich>
              <a:bodyPr/>
              <a:lstStyle/>
              <a:p>
                <a:pPr>
                  <a:defRPr sz="800" b="1" i="0" u="none" strike="noStrike" baseline="0">
                    <a:solidFill>
                      <a:srgbClr val="000000"/>
                    </a:solidFill>
                    <a:latin typeface="Arial"/>
                    <a:ea typeface="Arial"/>
                    <a:cs typeface="Arial"/>
                  </a:defRPr>
                </a:pPr>
                <a:r>
                  <a:rPr lang="en-GB"/>
                  <a:t>Question No.</a:t>
                </a:r>
              </a:p>
            </c:rich>
          </c:tx>
          <c:layout>
            <c:manualLayout>
              <c:xMode val="edge"/>
              <c:yMode val="edge"/>
              <c:x val="2.7729636048526862E-2"/>
              <c:y val="0.36444514435695541"/>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474221624"/>
        <c:crosses val="autoZero"/>
        <c:auto val="1"/>
        <c:lblAlgn val="ctr"/>
        <c:lblOffset val="100"/>
        <c:tickLblSkip val="1"/>
        <c:tickMarkSkip val="1"/>
        <c:noMultiLvlLbl val="0"/>
      </c:catAx>
      <c:valAx>
        <c:axId val="474221624"/>
        <c:scaling>
          <c:orientation val="minMax"/>
        </c:scaling>
        <c:delete val="0"/>
        <c:axPos val="b"/>
        <c:majorGridlines>
          <c:spPr>
            <a:ln w="3175">
              <a:solidFill>
                <a:srgbClr val="000000"/>
              </a:solidFill>
              <a:prstDash val="solid"/>
            </a:ln>
          </c:spPr>
        </c:majorGridlines>
        <c:title>
          <c:tx>
            <c:rich>
              <a:bodyPr/>
              <a:lstStyle/>
              <a:p>
                <a:pPr>
                  <a:defRPr sz="800" b="1" i="0" u="none" strike="noStrike" baseline="0">
                    <a:solidFill>
                      <a:srgbClr val="000000"/>
                    </a:solidFill>
                    <a:latin typeface="Arial"/>
                    <a:ea typeface="Arial"/>
                    <a:cs typeface="Arial"/>
                  </a:defRPr>
                </a:pPr>
                <a:r>
                  <a:rPr lang="en-GB"/>
                  <a:t>Responses</a:t>
                </a:r>
              </a:p>
            </c:rich>
          </c:tx>
          <c:layout>
            <c:manualLayout>
              <c:xMode val="edge"/>
              <c:yMode val="edge"/>
              <c:x val="0.41074559787478904"/>
              <c:y val="0.92000209973753277"/>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474228680"/>
        <c:crosses val="autoZero"/>
        <c:crossBetween val="between"/>
      </c:valAx>
      <c:spPr>
        <a:solidFill>
          <a:srgbClr val="C0C0C0"/>
        </a:solidFill>
        <a:ln w="12700">
          <a:solidFill>
            <a:srgbClr val="808080"/>
          </a:solidFill>
          <a:prstDash val="solid"/>
        </a:ln>
      </c:spPr>
    </c:plotArea>
    <c:legend>
      <c:legendPos val="r"/>
      <c:layout>
        <c:manualLayout>
          <c:xMode val="edge"/>
          <c:yMode val="edge"/>
          <c:wMode val="edge"/>
          <c:hMode val="edge"/>
          <c:x val="0.85961944531630252"/>
          <c:y val="0.34000069991251097"/>
          <c:w val="0.98613609174069872"/>
          <c:h val="0.55333449985418492"/>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horizontalDpi="0"/>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4394463667820071E-2"/>
          <c:y val="3.3259459512129635E-2"/>
          <c:w val="0.75086505190311414"/>
          <c:h val="0.87583243381941367"/>
        </c:manualLayout>
      </c:layout>
      <c:barChart>
        <c:barDir val="bar"/>
        <c:grouping val="stacked"/>
        <c:varyColors val="0"/>
        <c:ser>
          <c:idx val="0"/>
          <c:order val="0"/>
          <c:tx>
            <c:v>Higher Risk</c:v>
          </c:tx>
          <c:spPr>
            <a:pattFill prst="ltUpDiag">
              <a:fgClr>
                <a:srgbClr xmlns:mc="http://schemas.openxmlformats.org/markup-compatibility/2006" xmlns:a14="http://schemas.microsoft.com/office/drawing/2010/main" val="000080" mc:Ignorable="a14" a14:legacySpreadsheetColorIndex="18"/>
              </a:fgClr>
              <a:bgClr>
                <a:srgbClr xmlns:mc="http://schemas.openxmlformats.org/markup-compatibility/2006" xmlns:a14="http://schemas.microsoft.com/office/drawing/2010/main" val="FF0000" mc:Ignorable="a14" a14:legacySpreadsheetColorIndex="10"/>
              </a:bgClr>
            </a:patt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Subtotals!$B$110:$B$118</c:f>
              <c:strCache>
                <c:ptCount val="9"/>
                <c:pt idx="0">
                  <c:v>q2</c:v>
                </c:pt>
                <c:pt idx="1">
                  <c:v>q10</c:v>
                </c:pt>
                <c:pt idx="2">
                  <c:v>q15</c:v>
                </c:pt>
                <c:pt idx="3">
                  <c:v>q19</c:v>
                </c:pt>
                <c:pt idx="4">
                  <c:v>q25</c:v>
                </c:pt>
                <c:pt idx="5">
                  <c:v>q30</c:v>
                </c:pt>
                <c:pt idx="6">
                  <c:v>q37</c:v>
                </c:pt>
                <c:pt idx="7">
                  <c:v>q53</c:v>
                </c:pt>
                <c:pt idx="8">
                  <c:v>q58</c:v>
                </c:pt>
              </c:strCache>
            </c:strRef>
          </c:cat>
          <c:val>
            <c:numRef>
              <c:f>Subtotals!$F$110:$F$118</c:f>
              <c:numCache>
                <c:formatCode>General</c:formatCode>
                <c:ptCount val="9"/>
                <c:pt idx="0">
                  <c:v>0</c:v>
                </c:pt>
                <c:pt idx="1">
                  <c:v>0</c:v>
                </c:pt>
                <c:pt idx="2">
                  <c:v>0</c:v>
                </c:pt>
                <c:pt idx="3">
                  <c:v>0</c:v>
                </c:pt>
                <c:pt idx="4">
                  <c:v>0</c:v>
                </c:pt>
                <c:pt idx="5">
                  <c:v>0</c:v>
                </c:pt>
                <c:pt idx="6">
                  <c:v>0</c:v>
                </c:pt>
                <c:pt idx="7">
                  <c:v>0</c:v>
                </c:pt>
                <c:pt idx="8">
                  <c:v>0</c:v>
                </c:pt>
              </c:numCache>
            </c:numRef>
          </c:val>
        </c:ser>
        <c:ser>
          <c:idx val="1"/>
          <c:order val="1"/>
          <c:tx>
            <c:v> </c:v>
          </c:tx>
          <c:spPr>
            <a:pattFill prst="narHorz">
              <a:fgClr>
                <a:srgbClr xmlns:mc="http://schemas.openxmlformats.org/markup-compatibility/2006" xmlns:a14="http://schemas.microsoft.com/office/drawing/2010/main" val="3366FF" mc:Ignorable="a14" a14:legacySpreadsheetColorIndex="4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Subtotals!$B$110:$B$118</c:f>
              <c:strCache>
                <c:ptCount val="9"/>
                <c:pt idx="0">
                  <c:v>q2</c:v>
                </c:pt>
                <c:pt idx="1">
                  <c:v>q10</c:v>
                </c:pt>
                <c:pt idx="2">
                  <c:v>q15</c:v>
                </c:pt>
                <c:pt idx="3">
                  <c:v>q19</c:v>
                </c:pt>
                <c:pt idx="4">
                  <c:v>q25</c:v>
                </c:pt>
                <c:pt idx="5">
                  <c:v>q30</c:v>
                </c:pt>
                <c:pt idx="6">
                  <c:v>q37</c:v>
                </c:pt>
                <c:pt idx="7">
                  <c:v>q53</c:v>
                </c:pt>
                <c:pt idx="8">
                  <c:v>q58</c:v>
                </c:pt>
              </c:strCache>
            </c:strRef>
          </c:cat>
          <c:val>
            <c:numRef>
              <c:f>Subtotals!$G$110:$G$118</c:f>
              <c:numCache>
                <c:formatCode>General</c:formatCode>
                <c:ptCount val="9"/>
                <c:pt idx="0">
                  <c:v>0</c:v>
                </c:pt>
                <c:pt idx="1">
                  <c:v>0</c:v>
                </c:pt>
                <c:pt idx="2">
                  <c:v>0</c:v>
                </c:pt>
                <c:pt idx="3">
                  <c:v>0</c:v>
                </c:pt>
                <c:pt idx="4">
                  <c:v>0</c:v>
                </c:pt>
                <c:pt idx="5">
                  <c:v>0</c:v>
                </c:pt>
                <c:pt idx="6">
                  <c:v>0</c:v>
                </c:pt>
                <c:pt idx="7">
                  <c:v>0</c:v>
                </c:pt>
                <c:pt idx="8">
                  <c:v>0</c:v>
                </c:pt>
              </c:numCache>
            </c:numRef>
          </c:val>
        </c:ser>
        <c:ser>
          <c:idx val="2"/>
          <c:order val="2"/>
          <c:tx>
            <c:v> </c:v>
          </c:tx>
          <c:spPr>
            <a:pattFill prst="zigZag">
              <a:fgClr>
                <a:srgbClr xmlns:mc="http://schemas.openxmlformats.org/markup-compatibility/2006" xmlns:a14="http://schemas.microsoft.com/office/drawing/2010/main" val="CCFFFF" mc:Ignorable="a14" a14:legacySpreadsheetColorIndex="41"/>
              </a:fgClr>
              <a:bgClr>
                <a:srgbClr xmlns:mc="http://schemas.openxmlformats.org/markup-compatibility/2006" xmlns:a14="http://schemas.microsoft.com/office/drawing/2010/main" val="339966" mc:Ignorable="a14" a14:legacySpreadsheetColorIndex="57"/>
              </a:bgClr>
            </a:patt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Subtotals!$B$110:$B$118</c:f>
              <c:strCache>
                <c:ptCount val="9"/>
                <c:pt idx="0">
                  <c:v>q2</c:v>
                </c:pt>
                <c:pt idx="1">
                  <c:v>q10</c:v>
                </c:pt>
                <c:pt idx="2">
                  <c:v>q15</c:v>
                </c:pt>
                <c:pt idx="3">
                  <c:v>q19</c:v>
                </c:pt>
                <c:pt idx="4">
                  <c:v>q25</c:v>
                </c:pt>
                <c:pt idx="5">
                  <c:v>q30</c:v>
                </c:pt>
                <c:pt idx="6">
                  <c:v>q37</c:v>
                </c:pt>
                <c:pt idx="7">
                  <c:v>q53</c:v>
                </c:pt>
                <c:pt idx="8">
                  <c:v>q58</c:v>
                </c:pt>
              </c:strCache>
            </c:strRef>
          </c:cat>
          <c:val>
            <c:numRef>
              <c:f>Subtotals!$H$110:$H$118</c:f>
              <c:numCache>
                <c:formatCode>General</c:formatCode>
                <c:ptCount val="9"/>
                <c:pt idx="0">
                  <c:v>0</c:v>
                </c:pt>
                <c:pt idx="1">
                  <c:v>0</c:v>
                </c:pt>
                <c:pt idx="2">
                  <c:v>0</c:v>
                </c:pt>
                <c:pt idx="3">
                  <c:v>0</c:v>
                </c:pt>
                <c:pt idx="4">
                  <c:v>0</c:v>
                </c:pt>
                <c:pt idx="5">
                  <c:v>0</c:v>
                </c:pt>
                <c:pt idx="6">
                  <c:v>0</c:v>
                </c:pt>
                <c:pt idx="7">
                  <c:v>0</c:v>
                </c:pt>
                <c:pt idx="8">
                  <c:v>0</c:v>
                </c:pt>
              </c:numCache>
            </c:numRef>
          </c:val>
        </c:ser>
        <c:ser>
          <c:idx val="3"/>
          <c:order val="3"/>
          <c:tx>
            <c:v> </c:v>
          </c:tx>
          <c:spPr>
            <a:pattFill prst="dashVert">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CC99FF" mc:Ignorable="a14" a14:legacySpreadsheetColorIndex="46"/>
              </a:bgClr>
            </a:patt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Subtotals!$B$110:$B$118</c:f>
              <c:strCache>
                <c:ptCount val="9"/>
                <c:pt idx="0">
                  <c:v>q2</c:v>
                </c:pt>
                <c:pt idx="1">
                  <c:v>q10</c:v>
                </c:pt>
                <c:pt idx="2">
                  <c:v>q15</c:v>
                </c:pt>
                <c:pt idx="3">
                  <c:v>q19</c:v>
                </c:pt>
                <c:pt idx="4">
                  <c:v>q25</c:v>
                </c:pt>
                <c:pt idx="5">
                  <c:v>q30</c:v>
                </c:pt>
                <c:pt idx="6">
                  <c:v>q37</c:v>
                </c:pt>
                <c:pt idx="7">
                  <c:v>q53</c:v>
                </c:pt>
                <c:pt idx="8">
                  <c:v>q58</c:v>
                </c:pt>
              </c:strCache>
            </c:strRef>
          </c:cat>
          <c:val>
            <c:numRef>
              <c:f>Subtotals!$I$110:$I$118</c:f>
              <c:numCache>
                <c:formatCode>General</c:formatCode>
                <c:ptCount val="9"/>
                <c:pt idx="0">
                  <c:v>0</c:v>
                </c:pt>
                <c:pt idx="1">
                  <c:v>0</c:v>
                </c:pt>
                <c:pt idx="2">
                  <c:v>0</c:v>
                </c:pt>
                <c:pt idx="3">
                  <c:v>0</c:v>
                </c:pt>
                <c:pt idx="4">
                  <c:v>0</c:v>
                </c:pt>
                <c:pt idx="5">
                  <c:v>0</c:v>
                </c:pt>
                <c:pt idx="6">
                  <c:v>0</c:v>
                </c:pt>
                <c:pt idx="7">
                  <c:v>0</c:v>
                </c:pt>
                <c:pt idx="8">
                  <c:v>0</c:v>
                </c:pt>
              </c:numCache>
            </c:numRef>
          </c:val>
        </c:ser>
        <c:ser>
          <c:idx val="4"/>
          <c:order val="4"/>
          <c:tx>
            <c:v>Lower Risk</c:v>
          </c:tx>
          <c:spPr>
            <a:pattFill prst="solidDmnd">
              <a:fgClr>
                <a:srgbClr xmlns:mc="http://schemas.openxmlformats.org/markup-compatibility/2006" xmlns:a14="http://schemas.microsoft.com/office/drawing/2010/main" val="000080" mc:Ignorable="a14" a14:legacySpreadsheetColorIndex="1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Subtotals!$B$110:$B$118</c:f>
              <c:strCache>
                <c:ptCount val="9"/>
                <c:pt idx="0">
                  <c:v>q2</c:v>
                </c:pt>
                <c:pt idx="1">
                  <c:v>q10</c:v>
                </c:pt>
                <c:pt idx="2">
                  <c:v>q15</c:v>
                </c:pt>
                <c:pt idx="3">
                  <c:v>q19</c:v>
                </c:pt>
                <c:pt idx="4">
                  <c:v>q25</c:v>
                </c:pt>
                <c:pt idx="5">
                  <c:v>q30</c:v>
                </c:pt>
                <c:pt idx="6">
                  <c:v>q37</c:v>
                </c:pt>
                <c:pt idx="7">
                  <c:v>q53</c:v>
                </c:pt>
                <c:pt idx="8">
                  <c:v>q58</c:v>
                </c:pt>
              </c:strCache>
            </c:strRef>
          </c:cat>
          <c:val>
            <c:numRef>
              <c:f>Subtotals!$J$110:$J$118</c:f>
              <c:numCache>
                <c:formatCode>General</c:formatCode>
                <c:ptCount val="9"/>
                <c:pt idx="0">
                  <c:v>0</c:v>
                </c:pt>
                <c:pt idx="1">
                  <c:v>0</c:v>
                </c:pt>
                <c:pt idx="2">
                  <c:v>0</c:v>
                </c:pt>
                <c:pt idx="3">
                  <c:v>0</c:v>
                </c:pt>
                <c:pt idx="4">
                  <c:v>0</c:v>
                </c:pt>
                <c:pt idx="5">
                  <c:v>0</c:v>
                </c:pt>
                <c:pt idx="6">
                  <c:v>0</c:v>
                </c:pt>
                <c:pt idx="7">
                  <c:v>0</c:v>
                </c:pt>
                <c:pt idx="8">
                  <c:v>0</c:v>
                </c:pt>
              </c:numCache>
            </c:numRef>
          </c:val>
        </c:ser>
        <c:dLbls>
          <c:showLegendKey val="0"/>
          <c:showVal val="0"/>
          <c:showCatName val="0"/>
          <c:showSerName val="0"/>
          <c:showPercent val="0"/>
          <c:showBubbleSize val="0"/>
        </c:dLbls>
        <c:gapWidth val="150"/>
        <c:overlap val="100"/>
        <c:axId val="474226328"/>
        <c:axId val="474222016"/>
      </c:barChart>
      <c:catAx>
        <c:axId val="474226328"/>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474222016"/>
        <c:crosses val="autoZero"/>
        <c:auto val="1"/>
        <c:lblAlgn val="ctr"/>
        <c:lblOffset val="100"/>
        <c:tickLblSkip val="1"/>
        <c:tickMarkSkip val="1"/>
        <c:noMultiLvlLbl val="0"/>
      </c:catAx>
      <c:valAx>
        <c:axId val="474222016"/>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474226328"/>
        <c:crosses val="autoZero"/>
        <c:crossBetween val="between"/>
      </c:valAx>
      <c:spPr>
        <a:solidFill>
          <a:srgbClr val="C0C0C0"/>
        </a:solidFill>
        <a:ln w="12700">
          <a:solidFill>
            <a:srgbClr val="808080"/>
          </a:solidFill>
          <a:prstDash val="solid"/>
        </a:ln>
      </c:spPr>
    </c:plotArea>
    <c:legend>
      <c:legendPos val="r"/>
      <c:layout>
        <c:manualLayout>
          <c:xMode val="edge"/>
          <c:yMode val="edge"/>
          <c:wMode val="edge"/>
          <c:hMode val="edge"/>
          <c:x val="0.85986159169550169"/>
          <c:y val="0.3658541241103177"/>
          <c:w val="0.98615916955017302"/>
          <c:h val="0.57871466731846988"/>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4266101080292468E-2"/>
          <c:y val="3.3185840707964605E-2"/>
          <c:w val="0.75129660395179587"/>
          <c:h val="0.87610619469026552"/>
        </c:manualLayout>
      </c:layout>
      <c:barChart>
        <c:barDir val="bar"/>
        <c:grouping val="stacked"/>
        <c:varyColors val="0"/>
        <c:ser>
          <c:idx val="0"/>
          <c:order val="0"/>
          <c:tx>
            <c:v>Higher Risk</c:v>
          </c:tx>
          <c:spPr>
            <a:pattFill prst="ltUpDiag">
              <a:fgClr>
                <a:srgbClr xmlns:mc="http://schemas.openxmlformats.org/markup-compatibility/2006" xmlns:a14="http://schemas.microsoft.com/office/drawing/2010/main" val="000080" mc:Ignorable="a14" a14:legacySpreadsheetColorIndex="18"/>
              </a:fgClr>
              <a:bgClr>
                <a:srgbClr xmlns:mc="http://schemas.openxmlformats.org/markup-compatibility/2006" xmlns:a14="http://schemas.microsoft.com/office/drawing/2010/main" val="FF0000" mc:Ignorable="a14" a14:legacySpreadsheetColorIndex="10"/>
              </a:bgClr>
            </a:patt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Subtotals!$B$127:$B$138</c:f>
              <c:strCache>
                <c:ptCount val="12"/>
                <c:pt idx="0">
                  <c:v>q7</c:v>
                </c:pt>
                <c:pt idx="1">
                  <c:v>q8</c:v>
                </c:pt>
                <c:pt idx="2">
                  <c:v>q23</c:v>
                </c:pt>
                <c:pt idx="3">
                  <c:v>q24</c:v>
                </c:pt>
                <c:pt idx="4">
                  <c:v>q27</c:v>
                </c:pt>
                <c:pt idx="5">
                  <c:v>q29</c:v>
                </c:pt>
                <c:pt idx="6">
                  <c:v>q31</c:v>
                </c:pt>
                <c:pt idx="7">
                  <c:v>q33</c:v>
                </c:pt>
                <c:pt idx="8">
                  <c:v>q35</c:v>
                </c:pt>
                <c:pt idx="9">
                  <c:v>q43</c:v>
                </c:pt>
                <c:pt idx="10">
                  <c:v>q52</c:v>
                </c:pt>
                <c:pt idx="11">
                  <c:v>q56</c:v>
                </c:pt>
              </c:strCache>
            </c:strRef>
          </c:cat>
          <c:val>
            <c:numRef>
              <c:f>Subtotals!$F$127:$F$138</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er>
        <c:ser>
          <c:idx val="1"/>
          <c:order val="1"/>
          <c:tx>
            <c:v> </c:v>
          </c:tx>
          <c:spPr>
            <a:pattFill prst="narHorz">
              <a:fgClr>
                <a:srgbClr xmlns:mc="http://schemas.openxmlformats.org/markup-compatibility/2006" xmlns:a14="http://schemas.microsoft.com/office/drawing/2010/main" val="3366FF" mc:Ignorable="a14" a14:legacySpreadsheetColorIndex="4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Subtotals!$B$127:$B$138</c:f>
              <c:strCache>
                <c:ptCount val="12"/>
                <c:pt idx="0">
                  <c:v>q7</c:v>
                </c:pt>
                <c:pt idx="1">
                  <c:v>q8</c:v>
                </c:pt>
                <c:pt idx="2">
                  <c:v>q23</c:v>
                </c:pt>
                <c:pt idx="3">
                  <c:v>q24</c:v>
                </c:pt>
                <c:pt idx="4">
                  <c:v>q27</c:v>
                </c:pt>
                <c:pt idx="5">
                  <c:v>q29</c:v>
                </c:pt>
                <c:pt idx="6">
                  <c:v>q31</c:v>
                </c:pt>
                <c:pt idx="7">
                  <c:v>q33</c:v>
                </c:pt>
                <c:pt idx="8">
                  <c:v>q35</c:v>
                </c:pt>
                <c:pt idx="9">
                  <c:v>q43</c:v>
                </c:pt>
                <c:pt idx="10">
                  <c:v>q52</c:v>
                </c:pt>
                <c:pt idx="11">
                  <c:v>q56</c:v>
                </c:pt>
              </c:strCache>
            </c:strRef>
          </c:cat>
          <c:val>
            <c:numRef>
              <c:f>Subtotals!$G$127:$G$138</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er>
        <c:ser>
          <c:idx val="2"/>
          <c:order val="2"/>
          <c:tx>
            <c:v> </c:v>
          </c:tx>
          <c:spPr>
            <a:pattFill prst="zigZag">
              <a:fgClr>
                <a:srgbClr xmlns:mc="http://schemas.openxmlformats.org/markup-compatibility/2006" xmlns:a14="http://schemas.microsoft.com/office/drawing/2010/main" val="CCFFFF" mc:Ignorable="a14" a14:legacySpreadsheetColorIndex="41"/>
              </a:fgClr>
              <a:bgClr>
                <a:srgbClr xmlns:mc="http://schemas.openxmlformats.org/markup-compatibility/2006" xmlns:a14="http://schemas.microsoft.com/office/drawing/2010/main" val="339966" mc:Ignorable="a14" a14:legacySpreadsheetColorIndex="57"/>
              </a:bgClr>
            </a:patt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Subtotals!$B$127:$B$138</c:f>
              <c:strCache>
                <c:ptCount val="12"/>
                <c:pt idx="0">
                  <c:v>q7</c:v>
                </c:pt>
                <c:pt idx="1">
                  <c:v>q8</c:v>
                </c:pt>
                <c:pt idx="2">
                  <c:v>q23</c:v>
                </c:pt>
                <c:pt idx="3">
                  <c:v>q24</c:v>
                </c:pt>
                <c:pt idx="4">
                  <c:v>q27</c:v>
                </c:pt>
                <c:pt idx="5">
                  <c:v>q29</c:v>
                </c:pt>
                <c:pt idx="6">
                  <c:v>q31</c:v>
                </c:pt>
                <c:pt idx="7">
                  <c:v>q33</c:v>
                </c:pt>
                <c:pt idx="8">
                  <c:v>q35</c:v>
                </c:pt>
                <c:pt idx="9">
                  <c:v>q43</c:v>
                </c:pt>
                <c:pt idx="10">
                  <c:v>q52</c:v>
                </c:pt>
                <c:pt idx="11">
                  <c:v>q56</c:v>
                </c:pt>
              </c:strCache>
            </c:strRef>
          </c:cat>
          <c:val>
            <c:numRef>
              <c:f>Subtotals!$H$127:$H$138</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er>
        <c:ser>
          <c:idx val="3"/>
          <c:order val="3"/>
          <c:tx>
            <c:v> </c:v>
          </c:tx>
          <c:spPr>
            <a:pattFill prst="dashVert">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CC99FF" mc:Ignorable="a14" a14:legacySpreadsheetColorIndex="46"/>
              </a:bgClr>
            </a:patt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Subtotals!$B$127:$B$138</c:f>
              <c:strCache>
                <c:ptCount val="12"/>
                <c:pt idx="0">
                  <c:v>q7</c:v>
                </c:pt>
                <c:pt idx="1">
                  <c:v>q8</c:v>
                </c:pt>
                <c:pt idx="2">
                  <c:v>q23</c:v>
                </c:pt>
                <c:pt idx="3">
                  <c:v>q24</c:v>
                </c:pt>
                <c:pt idx="4">
                  <c:v>q27</c:v>
                </c:pt>
                <c:pt idx="5">
                  <c:v>q29</c:v>
                </c:pt>
                <c:pt idx="6">
                  <c:v>q31</c:v>
                </c:pt>
                <c:pt idx="7">
                  <c:v>q33</c:v>
                </c:pt>
                <c:pt idx="8">
                  <c:v>q35</c:v>
                </c:pt>
                <c:pt idx="9">
                  <c:v>q43</c:v>
                </c:pt>
                <c:pt idx="10">
                  <c:v>q52</c:v>
                </c:pt>
                <c:pt idx="11">
                  <c:v>q56</c:v>
                </c:pt>
              </c:strCache>
            </c:strRef>
          </c:cat>
          <c:val>
            <c:numRef>
              <c:f>Subtotals!$I$127:$I$138</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er>
        <c:ser>
          <c:idx val="4"/>
          <c:order val="4"/>
          <c:tx>
            <c:v>Lower Risk</c:v>
          </c:tx>
          <c:spPr>
            <a:pattFill prst="solidDmnd">
              <a:fgClr>
                <a:srgbClr xmlns:mc="http://schemas.openxmlformats.org/markup-compatibility/2006" xmlns:a14="http://schemas.microsoft.com/office/drawing/2010/main" val="000080" mc:Ignorable="a14" a14:legacySpreadsheetColorIndex="1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Subtotals!$B$127:$B$138</c:f>
              <c:strCache>
                <c:ptCount val="12"/>
                <c:pt idx="0">
                  <c:v>q7</c:v>
                </c:pt>
                <c:pt idx="1">
                  <c:v>q8</c:v>
                </c:pt>
                <c:pt idx="2">
                  <c:v>q23</c:v>
                </c:pt>
                <c:pt idx="3">
                  <c:v>q24</c:v>
                </c:pt>
                <c:pt idx="4">
                  <c:v>q27</c:v>
                </c:pt>
                <c:pt idx="5">
                  <c:v>q29</c:v>
                </c:pt>
                <c:pt idx="6">
                  <c:v>q31</c:v>
                </c:pt>
                <c:pt idx="7">
                  <c:v>q33</c:v>
                </c:pt>
                <c:pt idx="8">
                  <c:v>q35</c:v>
                </c:pt>
                <c:pt idx="9">
                  <c:v>q43</c:v>
                </c:pt>
                <c:pt idx="10">
                  <c:v>q52</c:v>
                </c:pt>
                <c:pt idx="11">
                  <c:v>q56</c:v>
                </c:pt>
              </c:strCache>
            </c:strRef>
          </c:cat>
          <c:val>
            <c:numRef>
              <c:f>Subtotals!$J$127:$J$138</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er>
        <c:dLbls>
          <c:showLegendKey val="0"/>
          <c:showVal val="0"/>
          <c:showCatName val="0"/>
          <c:showSerName val="0"/>
          <c:showPercent val="0"/>
          <c:showBubbleSize val="0"/>
        </c:dLbls>
        <c:gapWidth val="150"/>
        <c:overlap val="100"/>
        <c:axId val="474223976"/>
        <c:axId val="474224368"/>
      </c:barChart>
      <c:catAx>
        <c:axId val="474223976"/>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474224368"/>
        <c:crosses val="autoZero"/>
        <c:auto val="1"/>
        <c:lblAlgn val="ctr"/>
        <c:lblOffset val="100"/>
        <c:tickLblSkip val="1"/>
        <c:tickMarkSkip val="1"/>
        <c:noMultiLvlLbl val="0"/>
      </c:catAx>
      <c:valAx>
        <c:axId val="474224368"/>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474223976"/>
        <c:crosses val="autoZero"/>
        <c:crossBetween val="between"/>
      </c:valAx>
      <c:spPr>
        <a:solidFill>
          <a:srgbClr val="C0C0C0"/>
        </a:solidFill>
        <a:ln w="12700">
          <a:solidFill>
            <a:srgbClr val="808080"/>
          </a:solidFill>
          <a:prstDash val="solid"/>
        </a:ln>
      </c:spPr>
    </c:plotArea>
    <c:legend>
      <c:legendPos val="r"/>
      <c:layout>
        <c:manualLayout>
          <c:xMode val="edge"/>
          <c:yMode val="edge"/>
          <c:wMode val="edge"/>
          <c:hMode val="edge"/>
          <c:x val="0.86010507753888266"/>
          <c:y val="0.36504424778761063"/>
          <c:w val="0.98618470618633802"/>
          <c:h val="0.57743362831858414"/>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4137993448607095E-2"/>
          <c:y val="3.3112654164627664E-2"/>
          <c:w val="0.75172477078122535"/>
          <c:h val="0.87638158022381218"/>
        </c:manualLayout>
      </c:layout>
      <c:barChart>
        <c:barDir val="bar"/>
        <c:grouping val="stacked"/>
        <c:varyColors val="0"/>
        <c:ser>
          <c:idx val="0"/>
          <c:order val="0"/>
          <c:tx>
            <c:v>Higher Risk</c:v>
          </c:tx>
          <c:spPr>
            <a:pattFill prst="ltUpDiag">
              <a:fgClr>
                <a:srgbClr xmlns:mc="http://schemas.openxmlformats.org/markup-compatibility/2006" xmlns:a14="http://schemas.microsoft.com/office/drawing/2010/main" val="000080" mc:Ignorable="a14" a14:legacySpreadsheetColorIndex="18"/>
              </a:fgClr>
              <a:bgClr>
                <a:srgbClr xmlns:mc="http://schemas.openxmlformats.org/markup-compatibility/2006" xmlns:a14="http://schemas.microsoft.com/office/drawing/2010/main" val="FF0000" mc:Ignorable="a14" a14:legacySpreadsheetColorIndex="10"/>
              </a:bgClr>
            </a:patt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Subtotals!$B$147:$B$151</c:f>
              <c:strCache>
                <c:ptCount val="5"/>
                <c:pt idx="0">
                  <c:v>q5</c:v>
                </c:pt>
                <c:pt idx="1">
                  <c:v>q14</c:v>
                </c:pt>
                <c:pt idx="2">
                  <c:v>q21</c:v>
                </c:pt>
                <c:pt idx="3">
                  <c:v>q34</c:v>
                </c:pt>
                <c:pt idx="4">
                  <c:v>q57</c:v>
                </c:pt>
              </c:strCache>
            </c:strRef>
          </c:cat>
          <c:val>
            <c:numRef>
              <c:f>Subtotals!$F$147:$F$151</c:f>
              <c:numCache>
                <c:formatCode>General</c:formatCode>
                <c:ptCount val="5"/>
                <c:pt idx="0">
                  <c:v>0</c:v>
                </c:pt>
                <c:pt idx="1">
                  <c:v>0</c:v>
                </c:pt>
                <c:pt idx="2">
                  <c:v>0</c:v>
                </c:pt>
                <c:pt idx="3">
                  <c:v>0</c:v>
                </c:pt>
                <c:pt idx="4">
                  <c:v>0</c:v>
                </c:pt>
              </c:numCache>
            </c:numRef>
          </c:val>
        </c:ser>
        <c:ser>
          <c:idx val="1"/>
          <c:order val="1"/>
          <c:tx>
            <c:v> </c:v>
          </c:tx>
          <c:spPr>
            <a:pattFill prst="narHorz">
              <a:fgClr>
                <a:srgbClr xmlns:mc="http://schemas.openxmlformats.org/markup-compatibility/2006" xmlns:a14="http://schemas.microsoft.com/office/drawing/2010/main" val="3366FF" mc:Ignorable="a14" a14:legacySpreadsheetColorIndex="4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Subtotals!$B$147:$B$151</c:f>
              <c:strCache>
                <c:ptCount val="5"/>
                <c:pt idx="0">
                  <c:v>q5</c:v>
                </c:pt>
                <c:pt idx="1">
                  <c:v>q14</c:v>
                </c:pt>
                <c:pt idx="2">
                  <c:v>q21</c:v>
                </c:pt>
                <c:pt idx="3">
                  <c:v>q34</c:v>
                </c:pt>
                <c:pt idx="4">
                  <c:v>q57</c:v>
                </c:pt>
              </c:strCache>
            </c:strRef>
          </c:cat>
          <c:val>
            <c:numRef>
              <c:f>Subtotals!$G$147:$G$151</c:f>
              <c:numCache>
                <c:formatCode>General</c:formatCode>
                <c:ptCount val="5"/>
                <c:pt idx="0">
                  <c:v>0</c:v>
                </c:pt>
                <c:pt idx="1">
                  <c:v>0</c:v>
                </c:pt>
                <c:pt idx="2">
                  <c:v>0</c:v>
                </c:pt>
                <c:pt idx="3">
                  <c:v>0</c:v>
                </c:pt>
                <c:pt idx="4">
                  <c:v>0</c:v>
                </c:pt>
              </c:numCache>
            </c:numRef>
          </c:val>
        </c:ser>
        <c:ser>
          <c:idx val="2"/>
          <c:order val="2"/>
          <c:tx>
            <c:v> </c:v>
          </c:tx>
          <c:spPr>
            <a:pattFill prst="zigZag">
              <a:fgClr>
                <a:srgbClr xmlns:mc="http://schemas.openxmlformats.org/markup-compatibility/2006" xmlns:a14="http://schemas.microsoft.com/office/drawing/2010/main" val="CCFFFF" mc:Ignorable="a14" a14:legacySpreadsheetColorIndex="41"/>
              </a:fgClr>
              <a:bgClr>
                <a:srgbClr xmlns:mc="http://schemas.openxmlformats.org/markup-compatibility/2006" xmlns:a14="http://schemas.microsoft.com/office/drawing/2010/main" val="339966" mc:Ignorable="a14" a14:legacySpreadsheetColorIndex="57"/>
              </a:bgClr>
            </a:patt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Subtotals!$B$147:$B$151</c:f>
              <c:strCache>
                <c:ptCount val="5"/>
                <c:pt idx="0">
                  <c:v>q5</c:v>
                </c:pt>
                <c:pt idx="1">
                  <c:v>q14</c:v>
                </c:pt>
                <c:pt idx="2">
                  <c:v>q21</c:v>
                </c:pt>
                <c:pt idx="3">
                  <c:v>q34</c:v>
                </c:pt>
                <c:pt idx="4">
                  <c:v>q57</c:v>
                </c:pt>
              </c:strCache>
            </c:strRef>
          </c:cat>
          <c:val>
            <c:numRef>
              <c:f>Subtotals!$H$147:$H$151</c:f>
              <c:numCache>
                <c:formatCode>General</c:formatCode>
                <c:ptCount val="5"/>
                <c:pt idx="0">
                  <c:v>0</c:v>
                </c:pt>
                <c:pt idx="1">
                  <c:v>0</c:v>
                </c:pt>
                <c:pt idx="2">
                  <c:v>0</c:v>
                </c:pt>
                <c:pt idx="3">
                  <c:v>0</c:v>
                </c:pt>
                <c:pt idx="4">
                  <c:v>0</c:v>
                </c:pt>
              </c:numCache>
            </c:numRef>
          </c:val>
        </c:ser>
        <c:ser>
          <c:idx val="3"/>
          <c:order val="3"/>
          <c:tx>
            <c:v> </c:v>
          </c:tx>
          <c:spPr>
            <a:pattFill prst="dashVert">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CC99FF" mc:Ignorable="a14" a14:legacySpreadsheetColorIndex="46"/>
              </a:bgClr>
            </a:patt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Subtotals!$B$147:$B$151</c:f>
              <c:strCache>
                <c:ptCount val="5"/>
                <c:pt idx="0">
                  <c:v>q5</c:v>
                </c:pt>
                <c:pt idx="1">
                  <c:v>q14</c:v>
                </c:pt>
                <c:pt idx="2">
                  <c:v>q21</c:v>
                </c:pt>
                <c:pt idx="3">
                  <c:v>q34</c:v>
                </c:pt>
                <c:pt idx="4">
                  <c:v>q57</c:v>
                </c:pt>
              </c:strCache>
            </c:strRef>
          </c:cat>
          <c:val>
            <c:numRef>
              <c:f>Subtotals!$I$147:$I$151</c:f>
              <c:numCache>
                <c:formatCode>General</c:formatCode>
                <c:ptCount val="5"/>
                <c:pt idx="0">
                  <c:v>0</c:v>
                </c:pt>
                <c:pt idx="1">
                  <c:v>0</c:v>
                </c:pt>
                <c:pt idx="2">
                  <c:v>0</c:v>
                </c:pt>
                <c:pt idx="3">
                  <c:v>0</c:v>
                </c:pt>
                <c:pt idx="4">
                  <c:v>0</c:v>
                </c:pt>
              </c:numCache>
            </c:numRef>
          </c:val>
        </c:ser>
        <c:ser>
          <c:idx val="4"/>
          <c:order val="4"/>
          <c:tx>
            <c:v>Lower Risk</c:v>
          </c:tx>
          <c:spPr>
            <a:pattFill prst="solidDmnd">
              <a:fgClr>
                <a:srgbClr xmlns:mc="http://schemas.openxmlformats.org/markup-compatibility/2006" xmlns:a14="http://schemas.microsoft.com/office/drawing/2010/main" val="000080" mc:Ignorable="a14" a14:legacySpreadsheetColorIndex="1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Subtotals!$B$147:$B$151</c:f>
              <c:strCache>
                <c:ptCount val="5"/>
                <c:pt idx="0">
                  <c:v>q5</c:v>
                </c:pt>
                <c:pt idx="1">
                  <c:v>q14</c:v>
                </c:pt>
                <c:pt idx="2">
                  <c:v>q21</c:v>
                </c:pt>
                <c:pt idx="3">
                  <c:v>q34</c:v>
                </c:pt>
                <c:pt idx="4">
                  <c:v>q57</c:v>
                </c:pt>
              </c:strCache>
            </c:strRef>
          </c:cat>
          <c:val>
            <c:numRef>
              <c:f>Subtotals!$J$147:$J$151</c:f>
              <c:numCache>
                <c:formatCode>General</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overlap val="100"/>
        <c:axId val="474225544"/>
        <c:axId val="594779152"/>
      </c:barChart>
      <c:catAx>
        <c:axId val="474225544"/>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94779152"/>
        <c:crosses val="autoZero"/>
        <c:auto val="1"/>
        <c:lblAlgn val="ctr"/>
        <c:lblOffset val="100"/>
        <c:tickLblSkip val="1"/>
        <c:tickMarkSkip val="1"/>
        <c:noMultiLvlLbl val="0"/>
      </c:catAx>
      <c:valAx>
        <c:axId val="594779152"/>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474225544"/>
        <c:crosses val="autoZero"/>
        <c:crossBetween val="between"/>
      </c:valAx>
      <c:spPr>
        <a:solidFill>
          <a:srgbClr val="C0C0C0"/>
        </a:solidFill>
        <a:ln w="12700">
          <a:solidFill>
            <a:srgbClr val="808080"/>
          </a:solidFill>
          <a:prstDash val="solid"/>
        </a:ln>
      </c:spPr>
    </c:plotArea>
    <c:legend>
      <c:legendPos val="r"/>
      <c:layout>
        <c:manualLayout>
          <c:xMode val="edge"/>
          <c:yMode val="edge"/>
          <c:wMode val="edge"/>
          <c:hMode val="edge"/>
          <c:x val="0.86034555163363202"/>
          <c:y val="0.36644661139211904"/>
          <c:w val="0.98620780161100552"/>
          <c:h val="0.57836760471166271"/>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4010327022375214E-2"/>
          <c:y val="3.3039683111580988E-2"/>
          <c:w val="0.75215146299483648"/>
          <c:h val="0.87665292522728222"/>
        </c:manualLayout>
      </c:layout>
      <c:barChart>
        <c:barDir val="bar"/>
        <c:grouping val="stacked"/>
        <c:varyColors val="0"/>
        <c:ser>
          <c:idx val="0"/>
          <c:order val="0"/>
          <c:tx>
            <c:v>Higher Risk</c:v>
          </c:tx>
          <c:spPr>
            <a:pattFill prst="ltUpDiag">
              <a:fgClr>
                <a:srgbClr xmlns:mc="http://schemas.openxmlformats.org/markup-compatibility/2006" xmlns:a14="http://schemas.microsoft.com/office/drawing/2010/main" val="000080" mc:Ignorable="a14" a14:legacySpreadsheetColorIndex="18"/>
              </a:fgClr>
              <a:bgClr>
                <a:srgbClr xmlns:mc="http://schemas.openxmlformats.org/markup-compatibility/2006" xmlns:a14="http://schemas.microsoft.com/office/drawing/2010/main" val="FF0000" mc:Ignorable="a14" a14:legacySpreadsheetColorIndex="10"/>
              </a:bgClr>
            </a:patt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Subtotals!$B$160:$B$167</c:f>
              <c:strCache>
                <c:ptCount val="8"/>
                <c:pt idx="0">
                  <c:v>q1</c:v>
                </c:pt>
                <c:pt idx="1">
                  <c:v>q4</c:v>
                </c:pt>
                <c:pt idx="2">
                  <c:v>q11</c:v>
                </c:pt>
                <c:pt idx="3">
                  <c:v>q13</c:v>
                </c:pt>
                <c:pt idx="4">
                  <c:v>q17</c:v>
                </c:pt>
                <c:pt idx="5">
                  <c:v>q45</c:v>
                </c:pt>
                <c:pt idx="6">
                  <c:v>q59</c:v>
                </c:pt>
                <c:pt idx="7">
                  <c:v>q60</c:v>
                </c:pt>
              </c:strCache>
            </c:strRef>
          </c:cat>
          <c:val>
            <c:numRef>
              <c:f>Subtotals!$F$160:$F$167</c:f>
              <c:numCache>
                <c:formatCode>General</c:formatCode>
                <c:ptCount val="8"/>
                <c:pt idx="0">
                  <c:v>0</c:v>
                </c:pt>
                <c:pt idx="1">
                  <c:v>0</c:v>
                </c:pt>
                <c:pt idx="2">
                  <c:v>0</c:v>
                </c:pt>
                <c:pt idx="3">
                  <c:v>0</c:v>
                </c:pt>
                <c:pt idx="4">
                  <c:v>0</c:v>
                </c:pt>
                <c:pt idx="5">
                  <c:v>0</c:v>
                </c:pt>
                <c:pt idx="6">
                  <c:v>0</c:v>
                </c:pt>
                <c:pt idx="7">
                  <c:v>0</c:v>
                </c:pt>
              </c:numCache>
            </c:numRef>
          </c:val>
        </c:ser>
        <c:ser>
          <c:idx val="1"/>
          <c:order val="1"/>
          <c:tx>
            <c:v> </c:v>
          </c:tx>
          <c:spPr>
            <a:pattFill prst="narHorz">
              <a:fgClr>
                <a:srgbClr xmlns:mc="http://schemas.openxmlformats.org/markup-compatibility/2006" xmlns:a14="http://schemas.microsoft.com/office/drawing/2010/main" val="3366FF" mc:Ignorable="a14" a14:legacySpreadsheetColorIndex="4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Subtotals!$B$160:$B$167</c:f>
              <c:strCache>
                <c:ptCount val="8"/>
                <c:pt idx="0">
                  <c:v>q1</c:v>
                </c:pt>
                <c:pt idx="1">
                  <c:v>q4</c:v>
                </c:pt>
                <c:pt idx="2">
                  <c:v>q11</c:v>
                </c:pt>
                <c:pt idx="3">
                  <c:v>q13</c:v>
                </c:pt>
                <c:pt idx="4">
                  <c:v>q17</c:v>
                </c:pt>
                <c:pt idx="5">
                  <c:v>q45</c:v>
                </c:pt>
                <c:pt idx="6">
                  <c:v>q59</c:v>
                </c:pt>
                <c:pt idx="7">
                  <c:v>q60</c:v>
                </c:pt>
              </c:strCache>
            </c:strRef>
          </c:cat>
          <c:val>
            <c:numRef>
              <c:f>Subtotals!$G$160:$G$167</c:f>
              <c:numCache>
                <c:formatCode>General</c:formatCode>
                <c:ptCount val="8"/>
                <c:pt idx="0">
                  <c:v>0</c:v>
                </c:pt>
                <c:pt idx="1">
                  <c:v>0</c:v>
                </c:pt>
                <c:pt idx="2">
                  <c:v>0</c:v>
                </c:pt>
                <c:pt idx="3">
                  <c:v>0</c:v>
                </c:pt>
                <c:pt idx="4">
                  <c:v>0</c:v>
                </c:pt>
                <c:pt idx="5">
                  <c:v>0</c:v>
                </c:pt>
                <c:pt idx="6">
                  <c:v>0</c:v>
                </c:pt>
                <c:pt idx="7">
                  <c:v>0</c:v>
                </c:pt>
              </c:numCache>
            </c:numRef>
          </c:val>
        </c:ser>
        <c:ser>
          <c:idx val="2"/>
          <c:order val="2"/>
          <c:tx>
            <c:v> </c:v>
          </c:tx>
          <c:spPr>
            <a:pattFill prst="zigZag">
              <a:fgClr>
                <a:srgbClr xmlns:mc="http://schemas.openxmlformats.org/markup-compatibility/2006" xmlns:a14="http://schemas.microsoft.com/office/drawing/2010/main" val="CCFFFF" mc:Ignorable="a14" a14:legacySpreadsheetColorIndex="41"/>
              </a:fgClr>
              <a:bgClr>
                <a:srgbClr xmlns:mc="http://schemas.openxmlformats.org/markup-compatibility/2006" xmlns:a14="http://schemas.microsoft.com/office/drawing/2010/main" val="339966" mc:Ignorable="a14" a14:legacySpreadsheetColorIndex="57"/>
              </a:bgClr>
            </a:patt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Subtotals!$B$160:$B$167</c:f>
              <c:strCache>
                <c:ptCount val="8"/>
                <c:pt idx="0">
                  <c:v>q1</c:v>
                </c:pt>
                <c:pt idx="1">
                  <c:v>q4</c:v>
                </c:pt>
                <c:pt idx="2">
                  <c:v>q11</c:v>
                </c:pt>
                <c:pt idx="3">
                  <c:v>q13</c:v>
                </c:pt>
                <c:pt idx="4">
                  <c:v>q17</c:v>
                </c:pt>
                <c:pt idx="5">
                  <c:v>q45</c:v>
                </c:pt>
                <c:pt idx="6">
                  <c:v>q59</c:v>
                </c:pt>
                <c:pt idx="7">
                  <c:v>q60</c:v>
                </c:pt>
              </c:strCache>
            </c:strRef>
          </c:cat>
          <c:val>
            <c:numRef>
              <c:f>Subtotals!$H$160:$H$167</c:f>
              <c:numCache>
                <c:formatCode>General</c:formatCode>
                <c:ptCount val="8"/>
                <c:pt idx="0">
                  <c:v>0</c:v>
                </c:pt>
                <c:pt idx="1">
                  <c:v>0</c:v>
                </c:pt>
                <c:pt idx="2">
                  <c:v>0</c:v>
                </c:pt>
                <c:pt idx="3">
                  <c:v>0</c:v>
                </c:pt>
                <c:pt idx="4">
                  <c:v>0</c:v>
                </c:pt>
                <c:pt idx="5">
                  <c:v>0</c:v>
                </c:pt>
                <c:pt idx="6">
                  <c:v>0</c:v>
                </c:pt>
                <c:pt idx="7">
                  <c:v>0</c:v>
                </c:pt>
              </c:numCache>
            </c:numRef>
          </c:val>
        </c:ser>
        <c:ser>
          <c:idx val="3"/>
          <c:order val="3"/>
          <c:tx>
            <c:v> </c:v>
          </c:tx>
          <c:spPr>
            <a:pattFill prst="dashVert">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CC99FF" mc:Ignorable="a14" a14:legacySpreadsheetColorIndex="46"/>
              </a:bgClr>
            </a:patt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Subtotals!$B$160:$B$167</c:f>
              <c:strCache>
                <c:ptCount val="8"/>
                <c:pt idx="0">
                  <c:v>q1</c:v>
                </c:pt>
                <c:pt idx="1">
                  <c:v>q4</c:v>
                </c:pt>
                <c:pt idx="2">
                  <c:v>q11</c:v>
                </c:pt>
                <c:pt idx="3">
                  <c:v>q13</c:v>
                </c:pt>
                <c:pt idx="4">
                  <c:v>q17</c:v>
                </c:pt>
                <c:pt idx="5">
                  <c:v>q45</c:v>
                </c:pt>
                <c:pt idx="6">
                  <c:v>q59</c:v>
                </c:pt>
                <c:pt idx="7">
                  <c:v>q60</c:v>
                </c:pt>
              </c:strCache>
            </c:strRef>
          </c:cat>
          <c:val>
            <c:numRef>
              <c:f>Subtotals!$I$160:$I$167</c:f>
              <c:numCache>
                <c:formatCode>General</c:formatCode>
                <c:ptCount val="8"/>
                <c:pt idx="0">
                  <c:v>0</c:v>
                </c:pt>
                <c:pt idx="1">
                  <c:v>0</c:v>
                </c:pt>
                <c:pt idx="2">
                  <c:v>0</c:v>
                </c:pt>
                <c:pt idx="3">
                  <c:v>0</c:v>
                </c:pt>
                <c:pt idx="4">
                  <c:v>0</c:v>
                </c:pt>
                <c:pt idx="5">
                  <c:v>0</c:v>
                </c:pt>
                <c:pt idx="6">
                  <c:v>0</c:v>
                </c:pt>
                <c:pt idx="7">
                  <c:v>0</c:v>
                </c:pt>
              </c:numCache>
            </c:numRef>
          </c:val>
        </c:ser>
        <c:ser>
          <c:idx val="4"/>
          <c:order val="4"/>
          <c:tx>
            <c:v>Lower Risk</c:v>
          </c:tx>
          <c:spPr>
            <a:pattFill prst="solidDmnd">
              <a:fgClr>
                <a:srgbClr xmlns:mc="http://schemas.openxmlformats.org/markup-compatibility/2006" xmlns:a14="http://schemas.microsoft.com/office/drawing/2010/main" val="000080" mc:Ignorable="a14" a14:legacySpreadsheetColorIndex="1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Subtotals!$B$160:$B$167</c:f>
              <c:strCache>
                <c:ptCount val="8"/>
                <c:pt idx="0">
                  <c:v>q1</c:v>
                </c:pt>
                <c:pt idx="1">
                  <c:v>q4</c:v>
                </c:pt>
                <c:pt idx="2">
                  <c:v>q11</c:v>
                </c:pt>
                <c:pt idx="3">
                  <c:v>q13</c:v>
                </c:pt>
                <c:pt idx="4">
                  <c:v>q17</c:v>
                </c:pt>
                <c:pt idx="5">
                  <c:v>q45</c:v>
                </c:pt>
                <c:pt idx="6">
                  <c:v>q59</c:v>
                </c:pt>
                <c:pt idx="7">
                  <c:v>q60</c:v>
                </c:pt>
              </c:strCache>
            </c:strRef>
          </c:cat>
          <c:val>
            <c:numRef>
              <c:f>Subtotals!$J$160:$J$167</c:f>
              <c:numCache>
                <c:formatCode>General</c:formatCode>
                <c:ptCount val="8"/>
                <c:pt idx="0">
                  <c:v>0</c:v>
                </c:pt>
                <c:pt idx="1">
                  <c:v>0</c:v>
                </c:pt>
                <c:pt idx="2">
                  <c:v>0</c:v>
                </c:pt>
                <c:pt idx="3">
                  <c:v>0</c:v>
                </c:pt>
                <c:pt idx="4">
                  <c:v>0</c:v>
                </c:pt>
                <c:pt idx="5">
                  <c:v>0</c:v>
                </c:pt>
                <c:pt idx="6">
                  <c:v>0</c:v>
                </c:pt>
                <c:pt idx="7">
                  <c:v>0</c:v>
                </c:pt>
              </c:numCache>
            </c:numRef>
          </c:val>
        </c:ser>
        <c:dLbls>
          <c:showLegendKey val="0"/>
          <c:showVal val="0"/>
          <c:showCatName val="0"/>
          <c:showSerName val="0"/>
          <c:showPercent val="0"/>
          <c:showBubbleSize val="0"/>
        </c:dLbls>
        <c:gapWidth val="150"/>
        <c:overlap val="100"/>
        <c:axId val="594777584"/>
        <c:axId val="594777976"/>
      </c:barChart>
      <c:catAx>
        <c:axId val="594777584"/>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94777976"/>
        <c:crosses val="autoZero"/>
        <c:auto val="1"/>
        <c:lblAlgn val="ctr"/>
        <c:lblOffset val="100"/>
        <c:tickLblSkip val="1"/>
        <c:tickMarkSkip val="1"/>
        <c:noMultiLvlLbl val="0"/>
      </c:catAx>
      <c:valAx>
        <c:axId val="594777976"/>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94777584"/>
        <c:crosses val="autoZero"/>
        <c:crossBetween val="between"/>
      </c:valAx>
      <c:spPr>
        <a:solidFill>
          <a:srgbClr val="C0C0C0"/>
        </a:solidFill>
        <a:ln w="12700">
          <a:solidFill>
            <a:srgbClr val="808080"/>
          </a:solidFill>
          <a:prstDash val="solid"/>
        </a:ln>
      </c:spPr>
    </c:plotArea>
    <c:legend>
      <c:legendPos val="r"/>
      <c:layout>
        <c:manualLayout>
          <c:xMode val="edge"/>
          <c:yMode val="edge"/>
          <c:wMode val="edge"/>
          <c:hMode val="edge"/>
          <c:x val="0.86058519793459554"/>
          <c:y val="0.36563922901707768"/>
          <c:w val="0.98623063683304646"/>
          <c:h val="0.577093204759096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3883285483927807E-2"/>
          <c:y val="3.2967032967032968E-2"/>
          <c:w val="0.75257858237117159"/>
          <c:h val="0.87692307692307692"/>
        </c:manualLayout>
      </c:layout>
      <c:barChart>
        <c:barDir val="bar"/>
        <c:grouping val="stacked"/>
        <c:varyColors val="0"/>
        <c:ser>
          <c:idx val="0"/>
          <c:order val="0"/>
          <c:tx>
            <c:v>Higher Risk</c:v>
          </c:tx>
          <c:spPr>
            <a:pattFill prst="ltUpDiag">
              <a:fgClr>
                <a:srgbClr xmlns:mc="http://schemas.openxmlformats.org/markup-compatibility/2006" xmlns:a14="http://schemas.microsoft.com/office/drawing/2010/main" val="000080" mc:Ignorable="a14" a14:legacySpreadsheetColorIndex="18"/>
              </a:fgClr>
              <a:bgClr>
                <a:srgbClr xmlns:mc="http://schemas.openxmlformats.org/markup-compatibility/2006" xmlns:a14="http://schemas.microsoft.com/office/drawing/2010/main" val="FF0000" mc:Ignorable="a14" a14:legacySpreadsheetColorIndex="10"/>
              </a:bgClr>
            </a:patt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Subtotals!$B$176:$B$179</c:f>
              <c:strCache>
                <c:ptCount val="4"/>
                <c:pt idx="0">
                  <c:v>q26</c:v>
                </c:pt>
                <c:pt idx="1">
                  <c:v>q28</c:v>
                </c:pt>
                <c:pt idx="2">
                  <c:v>q32</c:v>
                </c:pt>
                <c:pt idx="3">
                  <c:v>q39</c:v>
                </c:pt>
              </c:strCache>
            </c:strRef>
          </c:cat>
          <c:val>
            <c:numRef>
              <c:f>Subtotals!$F$176:$F$179</c:f>
              <c:numCache>
                <c:formatCode>General</c:formatCode>
                <c:ptCount val="4"/>
                <c:pt idx="0">
                  <c:v>0</c:v>
                </c:pt>
                <c:pt idx="1">
                  <c:v>0</c:v>
                </c:pt>
                <c:pt idx="2">
                  <c:v>0</c:v>
                </c:pt>
                <c:pt idx="3">
                  <c:v>0</c:v>
                </c:pt>
              </c:numCache>
            </c:numRef>
          </c:val>
        </c:ser>
        <c:ser>
          <c:idx val="1"/>
          <c:order val="1"/>
          <c:tx>
            <c:v> </c:v>
          </c:tx>
          <c:spPr>
            <a:pattFill prst="narHorz">
              <a:fgClr>
                <a:srgbClr xmlns:mc="http://schemas.openxmlformats.org/markup-compatibility/2006" xmlns:a14="http://schemas.microsoft.com/office/drawing/2010/main" val="3366FF" mc:Ignorable="a14" a14:legacySpreadsheetColorIndex="4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Subtotals!$B$176:$B$179</c:f>
              <c:strCache>
                <c:ptCount val="4"/>
                <c:pt idx="0">
                  <c:v>q26</c:v>
                </c:pt>
                <c:pt idx="1">
                  <c:v>q28</c:v>
                </c:pt>
                <c:pt idx="2">
                  <c:v>q32</c:v>
                </c:pt>
                <c:pt idx="3">
                  <c:v>q39</c:v>
                </c:pt>
              </c:strCache>
            </c:strRef>
          </c:cat>
          <c:val>
            <c:numRef>
              <c:f>Subtotals!$G$176:$G$179</c:f>
              <c:numCache>
                <c:formatCode>General</c:formatCode>
                <c:ptCount val="4"/>
                <c:pt idx="0">
                  <c:v>0</c:v>
                </c:pt>
                <c:pt idx="1">
                  <c:v>0</c:v>
                </c:pt>
                <c:pt idx="2">
                  <c:v>0</c:v>
                </c:pt>
                <c:pt idx="3">
                  <c:v>0</c:v>
                </c:pt>
              </c:numCache>
            </c:numRef>
          </c:val>
        </c:ser>
        <c:ser>
          <c:idx val="2"/>
          <c:order val="2"/>
          <c:tx>
            <c:v> </c:v>
          </c:tx>
          <c:spPr>
            <a:pattFill prst="zigZag">
              <a:fgClr>
                <a:srgbClr xmlns:mc="http://schemas.openxmlformats.org/markup-compatibility/2006" xmlns:a14="http://schemas.microsoft.com/office/drawing/2010/main" val="CCFFFF" mc:Ignorable="a14" a14:legacySpreadsheetColorIndex="41"/>
              </a:fgClr>
              <a:bgClr>
                <a:srgbClr xmlns:mc="http://schemas.openxmlformats.org/markup-compatibility/2006" xmlns:a14="http://schemas.microsoft.com/office/drawing/2010/main" val="339966" mc:Ignorable="a14" a14:legacySpreadsheetColorIndex="57"/>
              </a:bgClr>
            </a:patt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Subtotals!$B$176:$B$179</c:f>
              <c:strCache>
                <c:ptCount val="4"/>
                <c:pt idx="0">
                  <c:v>q26</c:v>
                </c:pt>
                <c:pt idx="1">
                  <c:v>q28</c:v>
                </c:pt>
                <c:pt idx="2">
                  <c:v>q32</c:v>
                </c:pt>
                <c:pt idx="3">
                  <c:v>q39</c:v>
                </c:pt>
              </c:strCache>
            </c:strRef>
          </c:cat>
          <c:val>
            <c:numRef>
              <c:f>Subtotals!$H$176:$H$179</c:f>
              <c:numCache>
                <c:formatCode>General</c:formatCode>
                <c:ptCount val="4"/>
                <c:pt idx="0">
                  <c:v>0</c:v>
                </c:pt>
                <c:pt idx="1">
                  <c:v>0</c:v>
                </c:pt>
                <c:pt idx="2">
                  <c:v>0</c:v>
                </c:pt>
                <c:pt idx="3">
                  <c:v>0</c:v>
                </c:pt>
              </c:numCache>
            </c:numRef>
          </c:val>
        </c:ser>
        <c:ser>
          <c:idx val="3"/>
          <c:order val="3"/>
          <c:tx>
            <c:v> </c:v>
          </c:tx>
          <c:spPr>
            <a:pattFill prst="dashVert">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CC99FF" mc:Ignorable="a14" a14:legacySpreadsheetColorIndex="46"/>
              </a:bgClr>
            </a:patt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Subtotals!$B$176:$B$179</c:f>
              <c:strCache>
                <c:ptCount val="4"/>
                <c:pt idx="0">
                  <c:v>q26</c:v>
                </c:pt>
                <c:pt idx="1">
                  <c:v>q28</c:v>
                </c:pt>
                <c:pt idx="2">
                  <c:v>q32</c:v>
                </c:pt>
                <c:pt idx="3">
                  <c:v>q39</c:v>
                </c:pt>
              </c:strCache>
            </c:strRef>
          </c:cat>
          <c:val>
            <c:numRef>
              <c:f>Subtotals!$I$176:$I$179</c:f>
              <c:numCache>
                <c:formatCode>General</c:formatCode>
                <c:ptCount val="4"/>
                <c:pt idx="0">
                  <c:v>0</c:v>
                </c:pt>
                <c:pt idx="1">
                  <c:v>0</c:v>
                </c:pt>
                <c:pt idx="2">
                  <c:v>0</c:v>
                </c:pt>
                <c:pt idx="3">
                  <c:v>0</c:v>
                </c:pt>
              </c:numCache>
            </c:numRef>
          </c:val>
        </c:ser>
        <c:ser>
          <c:idx val="4"/>
          <c:order val="4"/>
          <c:tx>
            <c:v>Lower Risk</c:v>
          </c:tx>
          <c:spPr>
            <a:pattFill prst="solidDmnd">
              <a:fgClr>
                <a:srgbClr xmlns:mc="http://schemas.openxmlformats.org/markup-compatibility/2006" xmlns:a14="http://schemas.microsoft.com/office/drawing/2010/main" val="000080" mc:Ignorable="a14" a14:legacySpreadsheetColorIndex="1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Subtotals!$B$176:$B$179</c:f>
              <c:strCache>
                <c:ptCount val="4"/>
                <c:pt idx="0">
                  <c:v>q26</c:v>
                </c:pt>
                <c:pt idx="1">
                  <c:v>q28</c:v>
                </c:pt>
                <c:pt idx="2">
                  <c:v>q32</c:v>
                </c:pt>
                <c:pt idx="3">
                  <c:v>q39</c:v>
                </c:pt>
              </c:strCache>
            </c:strRef>
          </c:cat>
          <c:val>
            <c:numRef>
              <c:f>Subtotals!$J$176:$J$179</c:f>
              <c:numCache>
                <c:formatCode>General</c:formatCode>
                <c:ptCount val="4"/>
                <c:pt idx="0">
                  <c:v>0</c:v>
                </c:pt>
                <c:pt idx="1">
                  <c:v>0</c:v>
                </c:pt>
                <c:pt idx="2">
                  <c:v>0</c:v>
                </c:pt>
                <c:pt idx="3">
                  <c:v>0</c:v>
                </c:pt>
              </c:numCache>
            </c:numRef>
          </c:val>
        </c:ser>
        <c:dLbls>
          <c:showLegendKey val="0"/>
          <c:showVal val="0"/>
          <c:showCatName val="0"/>
          <c:showSerName val="0"/>
          <c:showPercent val="0"/>
          <c:showBubbleSize val="0"/>
        </c:dLbls>
        <c:gapWidth val="150"/>
        <c:overlap val="100"/>
        <c:axId val="594780720"/>
        <c:axId val="594776408"/>
      </c:barChart>
      <c:catAx>
        <c:axId val="594780720"/>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94776408"/>
        <c:crosses val="autoZero"/>
        <c:auto val="1"/>
        <c:lblAlgn val="ctr"/>
        <c:lblOffset val="100"/>
        <c:tickLblSkip val="1"/>
        <c:tickMarkSkip val="1"/>
        <c:noMultiLvlLbl val="0"/>
      </c:catAx>
      <c:valAx>
        <c:axId val="594776408"/>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94780720"/>
        <c:crosses val="autoZero"/>
        <c:crossBetween val="between"/>
      </c:valAx>
      <c:spPr>
        <a:solidFill>
          <a:srgbClr val="C0C0C0"/>
        </a:solidFill>
        <a:ln w="12700">
          <a:solidFill>
            <a:srgbClr val="808080"/>
          </a:solidFill>
          <a:prstDash val="solid"/>
        </a:ln>
      </c:spPr>
    </c:plotArea>
    <c:legend>
      <c:legendPos val="r"/>
      <c:layout>
        <c:manualLayout>
          <c:xMode val="edge"/>
          <c:yMode val="edge"/>
          <c:wMode val="edge"/>
          <c:hMode val="edge"/>
          <c:x val="0.86082618538662048"/>
          <c:y val="0.36703296703296701"/>
          <c:w val="0.9862559190410477"/>
          <c:h val="0.57802197802197797"/>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3756494020434132E-2"/>
          <c:y val="3.2894807289112378E-2"/>
          <c:w val="0.7530023459295484"/>
          <c:h val="0.87719486104299671"/>
        </c:manualLayout>
      </c:layout>
      <c:barChart>
        <c:barDir val="bar"/>
        <c:grouping val="stacked"/>
        <c:varyColors val="0"/>
        <c:ser>
          <c:idx val="0"/>
          <c:order val="0"/>
          <c:tx>
            <c:v>Higher Risk</c:v>
          </c:tx>
          <c:spPr>
            <a:pattFill prst="ltUpDiag">
              <a:fgClr>
                <a:srgbClr xmlns:mc="http://schemas.openxmlformats.org/markup-compatibility/2006" xmlns:a14="http://schemas.microsoft.com/office/drawing/2010/main" val="000080" mc:Ignorable="a14" a14:legacySpreadsheetColorIndex="18"/>
              </a:fgClr>
              <a:bgClr>
                <a:srgbClr xmlns:mc="http://schemas.openxmlformats.org/markup-compatibility/2006" xmlns:a14="http://schemas.microsoft.com/office/drawing/2010/main" val="FF0000" mc:Ignorable="a14" a14:legacySpreadsheetColorIndex="10"/>
              </a:bgClr>
            </a:patt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Subtotals!$B$188:$B$191</c:f>
              <c:strCache>
                <c:ptCount val="4"/>
                <c:pt idx="0">
                  <c:v>q38</c:v>
                </c:pt>
                <c:pt idx="1">
                  <c:v>q40</c:v>
                </c:pt>
                <c:pt idx="2">
                  <c:v>q41</c:v>
                </c:pt>
                <c:pt idx="3">
                  <c:v>q47</c:v>
                </c:pt>
              </c:strCache>
            </c:strRef>
          </c:cat>
          <c:val>
            <c:numRef>
              <c:f>Subtotals!$F$188:$F$191</c:f>
              <c:numCache>
                <c:formatCode>General</c:formatCode>
                <c:ptCount val="4"/>
                <c:pt idx="0">
                  <c:v>0</c:v>
                </c:pt>
                <c:pt idx="1">
                  <c:v>0</c:v>
                </c:pt>
                <c:pt idx="2">
                  <c:v>0</c:v>
                </c:pt>
                <c:pt idx="3">
                  <c:v>0</c:v>
                </c:pt>
              </c:numCache>
            </c:numRef>
          </c:val>
        </c:ser>
        <c:ser>
          <c:idx val="1"/>
          <c:order val="1"/>
          <c:tx>
            <c:v> </c:v>
          </c:tx>
          <c:spPr>
            <a:pattFill prst="narHorz">
              <a:fgClr>
                <a:srgbClr xmlns:mc="http://schemas.openxmlformats.org/markup-compatibility/2006" xmlns:a14="http://schemas.microsoft.com/office/drawing/2010/main" val="3366FF" mc:Ignorable="a14" a14:legacySpreadsheetColorIndex="4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Subtotals!$B$188:$B$191</c:f>
              <c:strCache>
                <c:ptCount val="4"/>
                <c:pt idx="0">
                  <c:v>q38</c:v>
                </c:pt>
                <c:pt idx="1">
                  <c:v>q40</c:v>
                </c:pt>
                <c:pt idx="2">
                  <c:v>q41</c:v>
                </c:pt>
                <c:pt idx="3">
                  <c:v>q47</c:v>
                </c:pt>
              </c:strCache>
            </c:strRef>
          </c:cat>
          <c:val>
            <c:numRef>
              <c:f>Subtotals!$G$188:$G$191</c:f>
              <c:numCache>
                <c:formatCode>General</c:formatCode>
                <c:ptCount val="4"/>
                <c:pt idx="0">
                  <c:v>0</c:v>
                </c:pt>
                <c:pt idx="1">
                  <c:v>0</c:v>
                </c:pt>
                <c:pt idx="2">
                  <c:v>0</c:v>
                </c:pt>
                <c:pt idx="3">
                  <c:v>0</c:v>
                </c:pt>
              </c:numCache>
            </c:numRef>
          </c:val>
        </c:ser>
        <c:ser>
          <c:idx val="2"/>
          <c:order val="2"/>
          <c:tx>
            <c:v> </c:v>
          </c:tx>
          <c:spPr>
            <a:pattFill prst="zigZag">
              <a:fgClr>
                <a:srgbClr xmlns:mc="http://schemas.openxmlformats.org/markup-compatibility/2006" xmlns:a14="http://schemas.microsoft.com/office/drawing/2010/main" val="CCFFFF" mc:Ignorable="a14" a14:legacySpreadsheetColorIndex="41"/>
              </a:fgClr>
              <a:bgClr>
                <a:srgbClr xmlns:mc="http://schemas.openxmlformats.org/markup-compatibility/2006" xmlns:a14="http://schemas.microsoft.com/office/drawing/2010/main" val="339966" mc:Ignorable="a14" a14:legacySpreadsheetColorIndex="57"/>
              </a:bgClr>
            </a:patt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Subtotals!$B$188:$B$191</c:f>
              <c:strCache>
                <c:ptCount val="4"/>
                <c:pt idx="0">
                  <c:v>q38</c:v>
                </c:pt>
                <c:pt idx="1">
                  <c:v>q40</c:v>
                </c:pt>
                <c:pt idx="2">
                  <c:v>q41</c:v>
                </c:pt>
                <c:pt idx="3">
                  <c:v>q47</c:v>
                </c:pt>
              </c:strCache>
            </c:strRef>
          </c:cat>
          <c:val>
            <c:numRef>
              <c:f>Subtotals!$H$188:$H$191</c:f>
              <c:numCache>
                <c:formatCode>General</c:formatCode>
                <c:ptCount val="4"/>
                <c:pt idx="0">
                  <c:v>0</c:v>
                </c:pt>
                <c:pt idx="1">
                  <c:v>0</c:v>
                </c:pt>
                <c:pt idx="2">
                  <c:v>0</c:v>
                </c:pt>
                <c:pt idx="3">
                  <c:v>0</c:v>
                </c:pt>
              </c:numCache>
            </c:numRef>
          </c:val>
        </c:ser>
        <c:ser>
          <c:idx val="3"/>
          <c:order val="3"/>
          <c:tx>
            <c:v> </c:v>
          </c:tx>
          <c:spPr>
            <a:pattFill prst="dashVert">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CC99FF" mc:Ignorable="a14" a14:legacySpreadsheetColorIndex="46"/>
              </a:bgClr>
            </a:patt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Subtotals!$B$188:$B$191</c:f>
              <c:strCache>
                <c:ptCount val="4"/>
                <c:pt idx="0">
                  <c:v>q38</c:v>
                </c:pt>
                <c:pt idx="1">
                  <c:v>q40</c:v>
                </c:pt>
                <c:pt idx="2">
                  <c:v>q41</c:v>
                </c:pt>
                <c:pt idx="3">
                  <c:v>q47</c:v>
                </c:pt>
              </c:strCache>
            </c:strRef>
          </c:cat>
          <c:val>
            <c:numRef>
              <c:f>Subtotals!$I$188:$I$191</c:f>
              <c:numCache>
                <c:formatCode>General</c:formatCode>
                <c:ptCount val="4"/>
                <c:pt idx="0">
                  <c:v>0</c:v>
                </c:pt>
                <c:pt idx="1">
                  <c:v>0</c:v>
                </c:pt>
                <c:pt idx="2">
                  <c:v>0</c:v>
                </c:pt>
                <c:pt idx="3">
                  <c:v>0</c:v>
                </c:pt>
              </c:numCache>
            </c:numRef>
          </c:val>
        </c:ser>
        <c:ser>
          <c:idx val="4"/>
          <c:order val="4"/>
          <c:tx>
            <c:v>Lower Risk</c:v>
          </c:tx>
          <c:spPr>
            <a:pattFill prst="solidDmnd">
              <a:fgClr>
                <a:srgbClr xmlns:mc="http://schemas.openxmlformats.org/markup-compatibility/2006" xmlns:a14="http://schemas.microsoft.com/office/drawing/2010/main" val="000080" mc:Ignorable="a14" a14:legacySpreadsheetColorIndex="1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Subtotals!$B$188:$B$191</c:f>
              <c:strCache>
                <c:ptCount val="4"/>
                <c:pt idx="0">
                  <c:v>q38</c:v>
                </c:pt>
                <c:pt idx="1">
                  <c:v>q40</c:v>
                </c:pt>
                <c:pt idx="2">
                  <c:v>q41</c:v>
                </c:pt>
                <c:pt idx="3">
                  <c:v>q47</c:v>
                </c:pt>
              </c:strCache>
            </c:strRef>
          </c:cat>
          <c:val>
            <c:numRef>
              <c:f>Subtotals!$J$188:$J$191</c:f>
              <c:numCache>
                <c:formatCode>General</c:formatCode>
                <c:ptCount val="4"/>
                <c:pt idx="0">
                  <c:v>0</c:v>
                </c:pt>
                <c:pt idx="1">
                  <c:v>0</c:v>
                </c:pt>
                <c:pt idx="2">
                  <c:v>0</c:v>
                </c:pt>
                <c:pt idx="3">
                  <c:v>0</c:v>
                </c:pt>
              </c:numCache>
            </c:numRef>
          </c:val>
        </c:ser>
        <c:dLbls>
          <c:showLegendKey val="0"/>
          <c:showVal val="0"/>
          <c:showCatName val="0"/>
          <c:showSerName val="0"/>
          <c:showPercent val="0"/>
          <c:showBubbleSize val="0"/>
        </c:dLbls>
        <c:gapWidth val="150"/>
        <c:overlap val="100"/>
        <c:axId val="594775232"/>
        <c:axId val="594775624"/>
      </c:barChart>
      <c:catAx>
        <c:axId val="594775232"/>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94775624"/>
        <c:crosses val="autoZero"/>
        <c:auto val="1"/>
        <c:lblAlgn val="ctr"/>
        <c:lblOffset val="100"/>
        <c:tickLblSkip val="1"/>
        <c:tickMarkSkip val="1"/>
        <c:noMultiLvlLbl val="0"/>
      </c:catAx>
      <c:valAx>
        <c:axId val="594775624"/>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94775232"/>
        <c:crosses val="autoZero"/>
        <c:crossBetween val="between"/>
      </c:valAx>
      <c:spPr>
        <a:solidFill>
          <a:srgbClr val="C0C0C0"/>
        </a:solidFill>
        <a:ln w="12700">
          <a:solidFill>
            <a:srgbClr val="808080"/>
          </a:solidFill>
          <a:prstDash val="solid"/>
        </a:ln>
      </c:spPr>
    </c:plotArea>
    <c:legend>
      <c:legendPos val="r"/>
      <c:layout>
        <c:manualLayout>
          <c:xMode val="edge"/>
          <c:yMode val="edge"/>
          <c:wMode val="edge"/>
          <c:hMode val="edge"/>
          <c:x val="0.86106418515867333"/>
          <c:y val="0.36622876087857442"/>
          <c:w val="0.98627877347235537"/>
          <c:h val="0.57675553713680527"/>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3630136986301373E-2"/>
          <c:y val="3.2822792181080952E-2"/>
          <c:w val="0.75342465753424659"/>
          <c:h val="0.87746264430756404"/>
        </c:manualLayout>
      </c:layout>
      <c:barChart>
        <c:barDir val="bar"/>
        <c:grouping val="stacked"/>
        <c:varyColors val="0"/>
        <c:ser>
          <c:idx val="0"/>
          <c:order val="0"/>
          <c:tx>
            <c:v>Higher Risk</c:v>
          </c:tx>
          <c:spPr>
            <a:pattFill prst="ltUpDiag">
              <a:fgClr>
                <a:srgbClr xmlns:mc="http://schemas.openxmlformats.org/markup-compatibility/2006" xmlns:a14="http://schemas.microsoft.com/office/drawing/2010/main" val="000080" mc:Ignorable="a14" a14:legacySpreadsheetColorIndex="18"/>
              </a:fgClr>
              <a:bgClr>
                <a:srgbClr xmlns:mc="http://schemas.openxmlformats.org/markup-compatibility/2006" xmlns:a14="http://schemas.microsoft.com/office/drawing/2010/main" val="FF0000" mc:Ignorable="a14" a14:legacySpreadsheetColorIndex="10"/>
              </a:bgClr>
            </a:patt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Subtotals!$B$200:$B$201</c:f>
              <c:strCache>
                <c:ptCount val="2"/>
                <c:pt idx="0">
                  <c:v>q49</c:v>
                </c:pt>
                <c:pt idx="1">
                  <c:v>q50</c:v>
                </c:pt>
              </c:strCache>
            </c:strRef>
          </c:cat>
          <c:val>
            <c:numRef>
              <c:f>Subtotals!$F$200:$F$201</c:f>
              <c:numCache>
                <c:formatCode>General</c:formatCode>
                <c:ptCount val="2"/>
                <c:pt idx="0">
                  <c:v>0</c:v>
                </c:pt>
                <c:pt idx="1">
                  <c:v>0</c:v>
                </c:pt>
              </c:numCache>
            </c:numRef>
          </c:val>
        </c:ser>
        <c:ser>
          <c:idx val="1"/>
          <c:order val="1"/>
          <c:tx>
            <c:v> </c:v>
          </c:tx>
          <c:spPr>
            <a:pattFill prst="narHorz">
              <a:fgClr>
                <a:srgbClr xmlns:mc="http://schemas.openxmlformats.org/markup-compatibility/2006" xmlns:a14="http://schemas.microsoft.com/office/drawing/2010/main" val="3366FF" mc:Ignorable="a14" a14:legacySpreadsheetColorIndex="4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Subtotals!$B$200:$B$201</c:f>
              <c:strCache>
                <c:ptCount val="2"/>
                <c:pt idx="0">
                  <c:v>q49</c:v>
                </c:pt>
                <c:pt idx="1">
                  <c:v>q50</c:v>
                </c:pt>
              </c:strCache>
            </c:strRef>
          </c:cat>
          <c:val>
            <c:numRef>
              <c:f>Subtotals!$G$200:$G$201</c:f>
              <c:numCache>
                <c:formatCode>General</c:formatCode>
                <c:ptCount val="2"/>
                <c:pt idx="0">
                  <c:v>0</c:v>
                </c:pt>
                <c:pt idx="1">
                  <c:v>0</c:v>
                </c:pt>
              </c:numCache>
            </c:numRef>
          </c:val>
        </c:ser>
        <c:ser>
          <c:idx val="2"/>
          <c:order val="2"/>
          <c:tx>
            <c:v> </c:v>
          </c:tx>
          <c:spPr>
            <a:pattFill prst="zigZag">
              <a:fgClr>
                <a:srgbClr xmlns:mc="http://schemas.openxmlformats.org/markup-compatibility/2006" xmlns:a14="http://schemas.microsoft.com/office/drawing/2010/main" val="CCFFFF" mc:Ignorable="a14" a14:legacySpreadsheetColorIndex="41"/>
              </a:fgClr>
              <a:bgClr>
                <a:srgbClr xmlns:mc="http://schemas.openxmlformats.org/markup-compatibility/2006" xmlns:a14="http://schemas.microsoft.com/office/drawing/2010/main" val="339966" mc:Ignorable="a14" a14:legacySpreadsheetColorIndex="57"/>
              </a:bgClr>
            </a:patt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Subtotals!$B$200:$B$201</c:f>
              <c:strCache>
                <c:ptCount val="2"/>
                <c:pt idx="0">
                  <c:v>q49</c:v>
                </c:pt>
                <c:pt idx="1">
                  <c:v>q50</c:v>
                </c:pt>
              </c:strCache>
            </c:strRef>
          </c:cat>
          <c:val>
            <c:numRef>
              <c:f>Subtotals!$H$200:$H$201</c:f>
              <c:numCache>
                <c:formatCode>General</c:formatCode>
                <c:ptCount val="2"/>
                <c:pt idx="0">
                  <c:v>0</c:v>
                </c:pt>
                <c:pt idx="1">
                  <c:v>0</c:v>
                </c:pt>
              </c:numCache>
            </c:numRef>
          </c:val>
        </c:ser>
        <c:ser>
          <c:idx val="3"/>
          <c:order val="3"/>
          <c:tx>
            <c:v> </c:v>
          </c:tx>
          <c:spPr>
            <a:pattFill prst="dashVert">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CC99FF" mc:Ignorable="a14" a14:legacySpreadsheetColorIndex="46"/>
              </a:bgClr>
            </a:patt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Subtotals!$B$200:$B$201</c:f>
              <c:strCache>
                <c:ptCount val="2"/>
                <c:pt idx="0">
                  <c:v>q49</c:v>
                </c:pt>
                <c:pt idx="1">
                  <c:v>q50</c:v>
                </c:pt>
              </c:strCache>
            </c:strRef>
          </c:cat>
          <c:val>
            <c:numRef>
              <c:f>Subtotals!$I$200:$I$201</c:f>
              <c:numCache>
                <c:formatCode>General</c:formatCode>
                <c:ptCount val="2"/>
                <c:pt idx="0">
                  <c:v>0</c:v>
                </c:pt>
                <c:pt idx="1">
                  <c:v>0</c:v>
                </c:pt>
              </c:numCache>
            </c:numRef>
          </c:val>
        </c:ser>
        <c:ser>
          <c:idx val="4"/>
          <c:order val="4"/>
          <c:tx>
            <c:v>Lower Risk</c:v>
          </c:tx>
          <c:spPr>
            <a:pattFill prst="solidDmnd">
              <a:fgClr>
                <a:srgbClr xmlns:mc="http://schemas.openxmlformats.org/markup-compatibility/2006" xmlns:a14="http://schemas.microsoft.com/office/drawing/2010/main" val="000080" mc:Ignorable="a14" a14:legacySpreadsheetColorIndex="1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Subtotals!$B$200:$B$201</c:f>
              <c:strCache>
                <c:ptCount val="2"/>
                <c:pt idx="0">
                  <c:v>q49</c:v>
                </c:pt>
                <c:pt idx="1">
                  <c:v>q50</c:v>
                </c:pt>
              </c:strCache>
            </c:strRef>
          </c:cat>
          <c:val>
            <c:numRef>
              <c:f>Subtotals!$J$200:$J$201</c:f>
              <c:numCache>
                <c:formatCode>General</c:formatCode>
                <c:ptCount val="2"/>
                <c:pt idx="0">
                  <c:v>0</c:v>
                </c:pt>
                <c:pt idx="1">
                  <c:v>0</c:v>
                </c:pt>
              </c:numCache>
            </c:numRef>
          </c:val>
        </c:ser>
        <c:dLbls>
          <c:showLegendKey val="0"/>
          <c:showVal val="0"/>
          <c:showCatName val="0"/>
          <c:showSerName val="0"/>
          <c:showPercent val="0"/>
          <c:showBubbleSize val="0"/>
        </c:dLbls>
        <c:gapWidth val="150"/>
        <c:overlap val="100"/>
        <c:axId val="594780328"/>
        <c:axId val="594781504"/>
      </c:barChart>
      <c:catAx>
        <c:axId val="594780328"/>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94781504"/>
        <c:crosses val="autoZero"/>
        <c:auto val="1"/>
        <c:lblAlgn val="ctr"/>
        <c:lblOffset val="100"/>
        <c:tickLblSkip val="1"/>
        <c:tickMarkSkip val="1"/>
        <c:noMultiLvlLbl val="0"/>
      </c:catAx>
      <c:valAx>
        <c:axId val="594781504"/>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94780328"/>
        <c:crosses val="autoZero"/>
        <c:crossBetween val="between"/>
      </c:valAx>
      <c:spPr>
        <a:solidFill>
          <a:srgbClr val="C0C0C0"/>
        </a:solidFill>
        <a:ln w="12700">
          <a:solidFill>
            <a:srgbClr val="808080"/>
          </a:solidFill>
          <a:prstDash val="solid"/>
        </a:ln>
      </c:spPr>
    </c:plotArea>
    <c:legend>
      <c:legendPos val="r"/>
      <c:layout>
        <c:manualLayout>
          <c:xMode val="edge"/>
          <c:yMode val="edge"/>
          <c:wMode val="edge"/>
          <c:hMode val="edge"/>
          <c:x val="0.86130136986301364"/>
          <c:y val="0.36761533911105748"/>
          <c:w val="0.98630136986301364"/>
          <c:h val="0.5776812143558640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098536730137752E-2"/>
          <c:y val="7.4626865671641784E-2"/>
          <c:w val="0.60441476252019655"/>
          <c:h val="0.62388059701492538"/>
        </c:manualLayout>
      </c:layout>
      <c:barChart>
        <c:barDir val="col"/>
        <c:grouping val="clustered"/>
        <c:varyColors val="0"/>
        <c:ser>
          <c:idx val="0"/>
          <c:order val="0"/>
          <c:tx>
            <c:v>Your Results</c:v>
          </c:tx>
          <c:spPr>
            <a:solidFill>
              <a:srgbClr val="9999FF"/>
            </a:solidFill>
            <a:ln w="12700">
              <a:solidFill>
                <a:srgbClr val="000000"/>
              </a:solidFill>
              <a:prstDash val="solid"/>
            </a:ln>
          </c:spPr>
          <c:invertIfNegative val="0"/>
          <c:cat>
            <c:strRef>
              <c:f>'Question by Question'!$AD$13:$AD$19</c:f>
              <c:strCache>
                <c:ptCount val="7"/>
                <c:pt idx="0">
                  <c:v>Demands</c:v>
                </c:pt>
                <c:pt idx="1">
                  <c:v>Control</c:v>
                </c:pt>
                <c:pt idx="2">
                  <c:v>Managers' Support</c:v>
                </c:pt>
                <c:pt idx="3">
                  <c:v>Peer Support</c:v>
                </c:pt>
                <c:pt idx="4">
                  <c:v>Relationships</c:v>
                </c:pt>
                <c:pt idx="5">
                  <c:v>Role</c:v>
                </c:pt>
                <c:pt idx="6">
                  <c:v>Change</c:v>
                </c:pt>
              </c:strCache>
            </c:strRef>
          </c:cat>
          <c:val>
            <c:numRef>
              <c:f>'Question by Question'!$AA$13:$AA$19</c:f>
              <c:numCache>
                <c:formatCode>0.00</c:formatCode>
                <c:ptCount val="7"/>
                <c:pt idx="0">
                  <c:v>0</c:v>
                </c:pt>
                <c:pt idx="1">
                  <c:v>0</c:v>
                </c:pt>
                <c:pt idx="2">
                  <c:v>0</c:v>
                </c:pt>
                <c:pt idx="3">
                  <c:v>0</c:v>
                </c:pt>
                <c:pt idx="4">
                  <c:v>0</c:v>
                </c:pt>
                <c:pt idx="5">
                  <c:v>0</c:v>
                </c:pt>
                <c:pt idx="6">
                  <c:v>0</c:v>
                </c:pt>
              </c:numCache>
            </c:numRef>
          </c:val>
        </c:ser>
        <c:ser>
          <c:idx val="1"/>
          <c:order val="1"/>
          <c:tx>
            <c:v>Suggested Interim Target</c:v>
          </c:tx>
          <c:spPr>
            <a:solidFill>
              <a:srgbClr val="993366"/>
            </a:solidFill>
            <a:ln w="12700">
              <a:solidFill>
                <a:srgbClr val="000000"/>
              </a:solidFill>
              <a:prstDash val="solid"/>
            </a:ln>
          </c:spPr>
          <c:invertIfNegative val="0"/>
          <c:cat>
            <c:strRef>
              <c:f>'Question by Question'!$AD$13:$AD$19</c:f>
              <c:strCache>
                <c:ptCount val="7"/>
                <c:pt idx="0">
                  <c:v>Demands</c:v>
                </c:pt>
                <c:pt idx="1">
                  <c:v>Control</c:v>
                </c:pt>
                <c:pt idx="2">
                  <c:v>Managers' Support</c:v>
                </c:pt>
                <c:pt idx="3">
                  <c:v>Peer Support</c:v>
                </c:pt>
                <c:pt idx="4">
                  <c:v>Relationships</c:v>
                </c:pt>
                <c:pt idx="5">
                  <c:v>Role</c:v>
                </c:pt>
                <c:pt idx="6">
                  <c:v>Change</c:v>
                </c:pt>
              </c:strCache>
            </c:strRef>
          </c:cat>
          <c:val>
            <c:numRef>
              <c:f>'Question by Question'!$AB$13:$AB$19</c:f>
              <c:numCache>
                <c:formatCode>General</c:formatCode>
                <c:ptCount val="7"/>
              </c:numCache>
            </c:numRef>
          </c:val>
        </c:ser>
        <c:ser>
          <c:idx val="2"/>
          <c:order val="2"/>
          <c:tx>
            <c:v>Suggested Longer Term Target</c:v>
          </c:tx>
          <c:spPr>
            <a:solidFill>
              <a:srgbClr val="FFFFCC"/>
            </a:solidFill>
            <a:ln w="12700">
              <a:solidFill>
                <a:srgbClr val="000000"/>
              </a:solidFill>
              <a:prstDash val="solid"/>
            </a:ln>
          </c:spPr>
          <c:invertIfNegative val="0"/>
          <c:cat>
            <c:strRef>
              <c:f>'Question by Question'!$AD$13:$AD$19</c:f>
              <c:strCache>
                <c:ptCount val="7"/>
                <c:pt idx="0">
                  <c:v>Demands</c:v>
                </c:pt>
                <c:pt idx="1">
                  <c:v>Control</c:v>
                </c:pt>
                <c:pt idx="2">
                  <c:v>Managers' Support</c:v>
                </c:pt>
                <c:pt idx="3">
                  <c:v>Peer Support</c:v>
                </c:pt>
                <c:pt idx="4">
                  <c:v>Relationships</c:v>
                </c:pt>
                <c:pt idx="5">
                  <c:v>Role</c:v>
                </c:pt>
                <c:pt idx="6">
                  <c:v>Change</c:v>
                </c:pt>
              </c:strCache>
            </c:strRef>
          </c:cat>
          <c:val>
            <c:numRef>
              <c:f>'Question by Question'!$AC$13:$AC$19</c:f>
              <c:numCache>
                <c:formatCode>0.00</c:formatCode>
                <c:ptCount val="7"/>
                <c:pt idx="0">
                  <c:v>0</c:v>
                </c:pt>
                <c:pt idx="1">
                  <c:v>0</c:v>
                </c:pt>
                <c:pt idx="2">
                  <c:v>0</c:v>
                </c:pt>
                <c:pt idx="3">
                  <c:v>0</c:v>
                </c:pt>
                <c:pt idx="4">
                  <c:v>0</c:v>
                </c:pt>
                <c:pt idx="5">
                  <c:v>0</c:v>
                </c:pt>
                <c:pt idx="6">
                  <c:v>0</c:v>
                </c:pt>
              </c:numCache>
            </c:numRef>
          </c:val>
        </c:ser>
        <c:dLbls>
          <c:showLegendKey val="0"/>
          <c:showVal val="0"/>
          <c:showCatName val="0"/>
          <c:showSerName val="0"/>
          <c:showPercent val="0"/>
          <c:showBubbleSize val="0"/>
        </c:dLbls>
        <c:gapWidth val="150"/>
        <c:axId val="352948136"/>
        <c:axId val="177325032"/>
      </c:barChart>
      <c:catAx>
        <c:axId val="352948136"/>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800" b="0" i="0" u="none" strike="noStrike" baseline="0">
                <a:solidFill>
                  <a:srgbClr val="000000"/>
                </a:solidFill>
                <a:latin typeface="Arial"/>
                <a:ea typeface="Arial"/>
                <a:cs typeface="Arial"/>
              </a:defRPr>
            </a:pPr>
            <a:endParaRPr lang="en-US"/>
          </a:p>
        </c:txPr>
        <c:crossAx val="177325032"/>
        <c:crosses val="autoZero"/>
        <c:auto val="1"/>
        <c:lblAlgn val="ctr"/>
        <c:lblOffset val="100"/>
        <c:tickLblSkip val="1"/>
        <c:tickMarkSkip val="1"/>
        <c:noMultiLvlLbl val="0"/>
      </c:catAx>
      <c:valAx>
        <c:axId val="177325032"/>
        <c:scaling>
          <c:orientation val="minMax"/>
          <c:max val="5"/>
          <c:min val="1"/>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352948136"/>
        <c:crosses val="autoZero"/>
        <c:crossBetween val="between"/>
        <c:majorUnit val="0.5"/>
        <c:minorUnit val="0.1"/>
      </c:valAx>
      <c:spPr>
        <a:solidFill>
          <a:srgbClr val="C0C0C0"/>
        </a:solidFill>
        <a:ln w="12700">
          <a:solidFill>
            <a:srgbClr val="808080"/>
          </a:solidFill>
          <a:prstDash val="solid"/>
        </a:ln>
      </c:spPr>
    </c:plotArea>
    <c:legend>
      <c:legendPos val="r"/>
      <c:layout>
        <c:manualLayout>
          <c:xMode val="edge"/>
          <c:yMode val="edge"/>
          <c:x val="0.70118898974640054"/>
          <c:y val="0.30149253731343284"/>
          <c:w val="0.2852293802833219"/>
          <c:h val="0.17313432835820897"/>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horizontalDpi="409"/>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3504396207926356E-2"/>
          <c:y val="3.2751091703056769E-2"/>
          <c:w val="0.75384741227198893"/>
          <c:h val="0.87772925764192145"/>
        </c:manualLayout>
      </c:layout>
      <c:barChart>
        <c:barDir val="bar"/>
        <c:grouping val="stacked"/>
        <c:varyColors val="0"/>
        <c:ser>
          <c:idx val="0"/>
          <c:order val="0"/>
          <c:tx>
            <c:v>Higher Risk</c:v>
          </c:tx>
          <c:spPr>
            <a:pattFill prst="ltUpDiag">
              <a:fgClr>
                <a:srgbClr xmlns:mc="http://schemas.openxmlformats.org/markup-compatibility/2006" xmlns:a14="http://schemas.microsoft.com/office/drawing/2010/main" val="000080" mc:Ignorable="a14" a14:legacySpreadsheetColorIndex="18"/>
              </a:fgClr>
              <a:bgClr>
                <a:srgbClr xmlns:mc="http://schemas.openxmlformats.org/markup-compatibility/2006" xmlns:a14="http://schemas.microsoft.com/office/drawing/2010/main" val="FF0000" mc:Ignorable="a14" a14:legacySpreadsheetColorIndex="10"/>
              </a:bgClr>
            </a:patt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Subtotals!$B$210:$B$215</c:f>
              <c:strCache>
                <c:ptCount val="6"/>
                <c:pt idx="0">
                  <c:v>q62</c:v>
                </c:pt>
                <c:pt idx="1">
                  <c:v>q63</c:v>
                </c:pt>
                <c:pt idx="2">
                  <c:v>q64</c:v>
                </c:pt>
                <c:pt idx="3">
                  <c:v>q65</c:v>
                </c:pt>
                <c:pt idx="4">
                  <c:v>q66</c:v>
                </c:pt>
                <c:pt idx="5">
                  <c:v>q67</c:v>
                </c:pt>
              </c:strCache>
            </c:strRef>
          </c:cat>
          <c:val>
            <c:numRef>
              <c:f>Subtotals!$F$210:$F$215</c:f>
              <c:numCache>
                <c:formatCode>General</c:formatCode>
                <c:ptCount val="6"/>
                <c:pt idx="0">
                  <c:v>0</c:v>
                </c:pt>
                <c:pt idx="1">
                  <c:v>0</c:v>
                </c:pt>
                <c:pt idx="2">
                  <c:v>0</c:v>
                </c:pt>
                <c:pt idx="3">
                  <c:v>0</c:v>
                </c:pt>
                <c:pt idx="4">
                  <c:v>0</c:v>
                </c:pt>
                <c:pt idx="5">
                  <c:v>0</c:v>
                </c:pt>
              </c:numCache>
            </c:numRef>
          </c:val>
        </c:ser>
        <c:ser>
          <c:idx val="1"/>
          <c:order val="1"/>
          <c:tx>
            <c:v> </c:v>
          </c:tx>
          <c:spPr>
            <a:pattFill prst="narHorz">
              <a:fgClr>
                <a:srgbClr xmlns:mc="http://schemas.openxmlformats.org/markup-compatibility/2006" xmlns:a14="http://schemas.microsoft.com/office/drawing/2010/main" val="3366FF" mc:Ignorable="a14" a14:legacySpreadsheetColorIndex="4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Subtotals!$B$210:$B$215</c:f>
              <c:strCache>
                <c:ptCount val="6"/>
                <c:pt idx="0">
                  <c:v>q62</c:v>
                </c:pt>
                <c:pt idx="1">
                  <c:v>q63</c:v>
                </c:pt>
                <c:pt idx="2">
                  <c:v>q64</c:v>
                </c:pt>
                <c:pt idx="3">
                  <c:v>q65</c:v>
                </c:pt>
                <c:pt idx="4">
                  <c:v>q66</c:v>
                </c:pt>
                <c:pt idx="5">
                  <c:v>q67</c:v>
                </c:pt>
              </c:strCache>
            </c:strRef>
          </c:cat>
          <c:val>
            <c:numRef>
              <c:f>Subtotals!$G$210:$G$215</c:f>
              <c:numCache>
                <c:formatCode>General</c:formatCode>
                <c:ptCount val="6"/>
                <c:pt idx="0">
                  <c:v>0</c:v>
                </c:pt>
                <c:pt idx="1">
                  <c:v>0</c:v>
                </c:pt>
                <c:pt idx="2">
                  <c:v>0</c:v>
                </c:pt>
                <c:pt idx="3">
                  <c:v>0</c:v>
                </c:pt>
                <c:pt idx="4">
                  <c:v>0</c:v>
                </c:pt>
                <c:pt idx="5">
                  <c:v>0</c:v>
                </c:pt>
              </c:numCache>
            </c:numRef>
          </c:val>
        </c:ser>
        <c:ser>
          <c:idx val="2"/>
          <c:order val="2"/>
          <c:tx>
            <c:v> </c:v>
          </c:tx>
          <c:spPr>
            <a:pattFill prst="zigZag">
              <a:fgClr>
                <a:srgbClr xmlns:mc="http://schemas.openxmlformats.org/markup-compatibility/2006" xmlns:a14="http://schemas.microsoft.com/office/drawing/2010/main" val="CCFFFF" mc:Ignorable="a14" a14:legacySpreadsheetColorIndex="41"/>
              </a:fgClr>
              <a:bgClr>
                <a:srgbClr xmlns:mc="http://schemas.openxmlformats.org/markup-compatibility/2006" xmlns:a14="http://schemas.microsoft.com/office/drawing/2010/main" val="339966" mc:Ignorable="a14" a14:legacySpreadsheetColorIndex="57"/>
              </a:bgClr>
            </a:patt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Subtotals!$B$210:$B$215</c:f>
              <c:strCache>
                <c:ptCount val="6"/>
                <c:pt idx="0">
                  <c:v>q62</c:v>
                </c:pt>
                <c:pt idx="1">
                  <c:v>q63</c:v>
                </c:pt>
                <c:pt idx="2">
                  <c:v>q64</c:v>
                </c:pt>
                <c:pt idx="3">
                  <c:v>q65</c:v>
                </c:pt>
                <c:pt idx="4">
                  <c:v>q66</c:v>
                </c:pt>
                <c:pt idx="5">
                  <c:v>q67</c:v>
                </c:pt>
              </c:strCache>
            </c:strRef>
          </c:cat>
          <c:val>
            <c:numRef>
              <c:f>Subtotals!$H$210:$H$215</c:f>
              <c:numCache>
                <c:formatCode>General</c:formatCode>
                <c:ptCount val="6"/>
                <c:pt idx="0">
                  <c:v>0</c:v>
                </c:pt>
                <c:pt idx="1">
                  <c:v>0</c:v>
                </c:pt>
                <c:pt idx="2">
                  <c:v>0</c:v>
                </c:pt>
                <c:pt idx="3">
                  <c:v>0</c:v>
                </c:pt>
                <c:pt idx="4">
                  <c:v>0</c:v>
                </c:pt>
                <c:pt idx="5">
                  <c:v>0</c:v>
                </c:pt>
              </c:numCache>
            </c:numRef>
          </c:val>
        </c:ser>
        <c:ser>
          <c:idx val="3"/>
          <c:order val="3"/>
          <c:tx>
            <c:v> </c:v>
          </c:tx>
          <c:spPr>
            <a:pattFill prst="dashVert">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CC99FF" mc:Ignorable="a14" a14:legacySpreadsheetColorIndex="46"/>
              </a:bgClr>
            </a:patt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Subtotals!$B$210:$B$215</c:f>
              <c:strCache>
                <c:ptCount val="6"/>
                <c:pt idx="0">
                  <c:v>q62</c:v>
                </c:pt>
                <c:pt idx="1">
                  <c:v>q63</c:v>
                </c:pt>
                <c:pt idx="2">
                  <c:v>q64</c:v>
                </c:pt>
                <c:pt idx="3">
                  <c:v>q65</c:v>
                </c:pt>
                <c:pt idx="4">
                  <c:v>q66</c:v>
                </c:pt>
                <c:pt idx="5">
                  <c:v>q67</c:v>
                </c:pt>
              </c:strCache>
            </c:strRef>
          </c:cat>
          <c:val>
            <c:numRef>
              <c:f>Subtotals!$I$210:$I$215</c:f>
              <c:numCache>
                <c:formatCode>General</c:formatCode>
                <c:ptCount val="6"/>
                <c:pt idx="0">
                  <c:v>0</c:v>
                </c:pt>
                <c:pt idx="1">
                  <c:v>0</c:v>
                </c:pt>
                <c:pt idx="2">
                  <c:v>0</c:v>
                </c:pt>
                <c:pt idx="3">
                  <c:v>0</c:v>
                </c:pt>
                <c:pt idx="4">
                  <c:v>0</c:v>
                </c:pt>
                <c:pt idx="5">
                  <c:v>0</c:v>
                </c:pt>
              </c:numCache>
            </c:numRef>
          </c:val>
        </c:ser>
        <c:ser>
          <c:idx val="4"/>
          <c:order val="4"/>
          <c:tx>
            <c:v>Lower Risk</c:v>
          </c:tx>
          <c:spPr>
            <a:pattFill prst="solidDmnd">
              <a:fgClr>
                <a:srgbClr xmlns:mc="http://schemas.openxmlformats.org/markup-compatibility/2006" xmlns:a14="http://schemas.microsoft.com/office/drawing/2010/main" val="000080" mc:Ignorable="a14" a14:legacySpreadsheetColorIndex="1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Subtotals!$B$210:$B$215</c:f>
              <c:strCache>
                <c:ptCount val="6"/>
                <c:pt idx="0">
                  <c:v>q62</c:v>
                </c:pt>
                <c:pt idx="1">
                  <c:v>q63</c:v>
                </c:pt>
                <c:pt idx="2">
                  <c:v>q64</c:v>
                </c:pt>
                <c:pt idx="3">
                  <c:v>q65</c:v>
                </c:pt>
                <c:pt idx="4">
                  <c:v>q66</c:v>
                </c:pt>
                <c:pt idx="5">
                  <c:v>q67</c:v>
                </c:pt>
              </c:strCache>
            </c:strRef>
          </c:cat>
          <c:val>
            <c:numRef>
              <c:f>Subtotals!$J$210:$J$215</c:f>
              <c:numCache>
                <c:formatCode>General</c:formatCode>
                <c:ptCount val="6"/>
                <c:pt idx="0">
                  <c:v>0</c:v>
                </c:pt>
                <c:pt idx="1">
                  <c:v>0</c:v>
                </c:pt>
                <c:pt idx="2">
                  <c:v>0</c:v>
                </c:pt>
                <c:pt idx="3">
                  <c:v>0</c:v>
                </c:pt>
                <c:pt idx="4">
                  <c:v>0</c:v>
                </c:pt>
                <c:pt idx="5">
                  <c:v>0</c:v>
                </c:pt>
              </c:numCache>
            </c:numRef>
          </c:val>
        </c:ser>
        <c:dLbls>
          <c:showLegendKey val="0"/>
          <c:showVal val="0"/>
          <c:showCatName val="0"/>
          <c:showSerName val="0"/>
          <c:showPercent val="0"/>
          <c:showBubbleSize val="0"/>
        </c:dLbls>
        <c:gapWidth val="150"/>
        <c:overlap val="100"/>
        <c:axId val="594778760"/>
        <c:axId val="594782680"/>
      </c:barChart>
      <c:catAx>
        <c:axId val="594778760"/>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94782680"/>
        <c:crosses val="autoZero"/>
        <c:auto val="1"/>
        <c:lblAlgn val="ctr"/>
        <c:lblOffset val="100"/>
        <c:tickLblSkip val="1"/>
        <c:tickMarkSkip val="1"/>
        <c:noMultiLvlLbl val="0"/>
      </c:catAx>
      <c:valAx>
        <c:axId val="594782680"/>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94778760"/>
        <c:crosses val="autoZero"/>
        <c:crossBetween val="between"/>
      </c:valAx>
      <c:spPr>
        <a:solidFill>
          <a:srgbClr val="C0C0C0"/>
        </a:solidFill>
        <a:ln w="12700">
          <a:solidFill>
            <a:srgbClr val="808080"/>
          </a:solidFill>
          <a:prstDash val="solid"/>
        </a:ln>
      </c:spPr>
    </c:plotArea>
    <c:legend>
      <c:legendPos val="r"/>
      <c:layout>
        <c:manualLayout>
          <c:xMode val="edge"/>
          <c:yMode val="edge"/>
          <c:wMode val="edge"/>
          <c:hMode val="edge"/>
          <c:x val="0.86153989725643265"/>
          <c:y val="0.36681222707423583"/>
          <c:w val="0.98632640150750384"/>
          <c:h val="0.57641921397379914"/>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265174177770068"/>
          <c:y val="3.3333405671453278E-2"/>
          <c:w val="0.71230562877899961"/>
          <c:h val="0.82666846065204136"/>
        </c:manualLayout>
      </c:layout>
      <c:barChart>
        <c:barDir val="bar"/>
        <c:grouping val="stacked"/>
        <c:varyColors val="0"/>
        <c:ser>
          <c:idx val="0"/>
          <c:order val="0"/>
          <c:tx>
            <c:v>Higher Risk</c:v>
          </c:tx>
          <c:spPr>
            <a:solidFill>
              <a:srgbClr val="FF0000"/>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Subtotals!$B$85:$B$101</c:f>
              <c:strCache>
                <c:ptCount val="17"/>
                <c:pt idx="0">
                  <c:v>q3</c:v>
                </c:pt>
                <c:pt idx="1">
                  <c:v>q6</c:v>
                </c:pt>
                <c:pt idx="2">
                  <c:v>q9</c:v>
                </c:pt>
                <c:pt idx="3">
                  <c:v>q12</c:v>
                </c:pt>
                <c:pt idx="4">
                  <c:v>q16</c:v>
                </c:pt>
                <c:pt idx="5">
                  <c:v>q18</c:v>
                </c:pt>
                <c:pt idx="6">
                  <c:v>q20</c:v>
                </c:pt>
                <c:pt idx="7">
                  <c:v>q22</c:v>
                </c:pt>
                <c:pt idx="8">
                  <c:v>q36</c:v>
                </c:pt>
                <c:pt idx="9">
                  <c:v>q42</c:v>
                </c:pt>
                <c:pt idx="10">
                  <c:v>q44</c:v>
                </c:pt>
                <c:pt idx="11">
                  <c:v>q46</c:v>
                </c:pt>
                <c:pt idx="12">
                  <c:v>q48</c:v>
                </c:pt>
                <c:pt idx="13">
                  <c:v>q51</c:v>
                </c:pt>
                <c:pt idx="14">
                  <c:v>q54</c:v>
                </c:pt>
                <c:pt idx="15">
                  <c:v>q55</c:v>
                </c:pt>
                <c:pt idx="16">
                  <c:v>q61</c:v>
                </c:pt>
              </c:strCache>
            </c:strRef>
          </c:cat>
          <c:val>
            <c:numRef>
              <c:f>Subtotals!$F$85:$F$101</c:f>
              <c:numCache>
                <c:formatCode>General</c:formatCode>
                <c:ptCount val="1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numCache>
            </c:numRef>
          </c:val>
        </c:ser>
        <c:ser>
          <c:idx val="1"/>
          <c:order val="1"/>
          <c:tx>
            <c:v> </c:v>
          </c:tx>
          <c:spPr>
            <a:solidFill>
              <a:srgbClr val="FF6600"/>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Subtotals!$B$85:$B$101</c:f>
              <c:strCache>
                <c:ptCount val="17"/>
                <c:pt idx="0">
                  <c:v>q3</c:v>
                </c:pt>
                <c:pt idx="1">
                  <c:v>q6</c:v>
                </c:pt>
                <c:pt idx="2">
                  <c:v>q9</c:v>
                </c:pt>
                <c:pt idx="3">
                  <c:v>q12</c:v>
                </c:pt>
                <c:pt idx="4">
                  <c:v>q16</c:v>
                </c:pt>
                <c:pt idx="5">
                  <c:v>q18</c:v>
                </c:pt>
                <c:pt idx="6">
                  <c:v>q20</c:v>
                </c:pt>
                <c:pt idx="7">
                  <c:v>q22</c:v>
                </c:pt>
                <c:pt idx="8">
                  <c:v>q36</c:v>
                </c:pt>
                <c:pt idx="9">
                  <c:v>q42</c:v>
                </c:pt>
                <c:pt idx="10">
                  <c:v>q44</c:v>
                </c:pt>
                <c:pt idx="11">
                  <c:v>q46</c:v>
                </c:pt>
                <c:pt idx="12">
                  <c:v>q48</c:v>
                </c:pt>
                <c:pt idx="13">
                  <c:v>q51</c:v>
                </c:pt>
                <c:pt idx="14">
                  <c:v>q54</c:v>
                </c:pt>
                <c:pt idx="15">
                  <c:v>q55</c:v>
                </c:pt>
                <c:pt idx="16">
                  <c:v>q61</c:v>
                </c:pt>
              </c:strCache>
            </c:strRef>
          </c:cat>
          <c:val>
            <c:numRef>
              <c:f>Subtotals!$G$85:$G$101</c:f>
              <c:numCache>
                <c:formatCode>General</c:formatCode>
                <c:ptCount val="1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numCache>
            </c:numRef>
          </c:val>
        </c:ser>
        <c:ser>
          <c:idx val="2"/>
          <c:order val="2"/>
          <c:tx>
            <c:v> </c:v>
          </c:tx>
          <c:spPr>
            <a:solidFill>
              <a:srgbClr val="FFCC99"/>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Subtotals!$B$85:$B$101</c:f>
              <c:strCache>
                <c:ptCount val="17"/>
                <c:pt idx="0">
                  <c:v>q3</c:v>
                </c:pt>
                <c:pt idx="1">
                  <c:v>q6</c:v>
                </c:pt>
                <c:pt idx="2">
                  <c:v>q9</c:v>
                </c:pt>
                <c:pt idx="3">
                  <c:v>q12</c:v>
                </c:pt>
                <c:pt idx="4">
                  <c:v>q16</c:v>
                </c:pt>
                <c:pt idx="5">
                  <c:v>q18</c:v>
                </c:pt>
                <c:pt idx="6">
                  <c:v>q20</c:v>
                </c:pt>
                <c:pt idx="7">
                  <c:v>q22</c:v>
                </c:pt>
                <c:pt idx="8">
                  <c:v>q36</c:v>
                </c:pt>
                <c:pt idx="9">
                  <c:v>q42</c:v>
                </c:pt>
                <c:pt idx="10">
                  <c:v>q44</c:v>
                </c:pt>
                <c:pt idx="11">
                  <c:v>q46</c:v>
                </c:pt>
                <c:pt idx="12">
                  <c:v>q48</c:v>
                </c:pt>
                <c:pt idx="13">
                  <c:v>q51</c:v>
                </c:pt>
                <c:pt idx="14">
                  <c:v>q54</c:v>
                </c:pt>
                <c:pt idx="15">
                  <c:v>q55</c:v>
                </c:pt>
                <c:pt idx="16">
                  <c:v>q61</c:v>
                </c:pt>
              </c:strCache>
            </c:strRef>
          </c:cat>
          <c:val>
            <c:numRef>
              <c:f>Subtotals!$H$85:$H$101</c:f>
              <c:numCache>
                <c:formatCode>General</c:formatCode>
                <c:ptCount val="1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numCache>
            </c:numRef>
          </c:val>
        </c:ser>
        <c:ser>
          <c:idx val="3"/>
          <c:order val="3"/>
          <c:tx>
            <c:v> </c:v>
          </c:tx>
          <c:spPr>
            <a:solidFill>
              <a:srgbClr val="FFFF00"/>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Subtotals!$B$85:$B$101</c:f>
              <c:strCache>
                <c:ptCount val="17"/>
                <c:pt idx="0">
                  <c:v>q3</c:v>
                </c:pt>
                <c:pt idx="1">
                  <c:v>q6</c:v>
                </c:pt>
                <c:pt idx="2">
                  <c:v>q9</c:v>
                </c:pt>
                <c:pt idx="3">
                  <c:v>q12</c:v>
                </c:pt>
                <c:pt idx="4">
                  <c:v>q16</c:v>
                </c:pt>
                <c:pt idx="5">
                  <c:v>q18</c:v>
                </c:pt>
                <c:pt idx="6">
                  <c:v>q20</c:v>
                </c:pt>
                <c:pt idx="7">
                  <c:v>q22</c:v>
                </c:pt>
                <c:pt idx="8">
                  <c:v>q36</c:v>
                </c:pt>
                <c:pt idx="9">
                  <c:v>q42</c:v>
                </c:pt>
                <c:pt idx="10">
                  <c:v>q44</c:v>
                </c:pt>
                <c:pt idx="11">
                  <c:v>q46</c:v>
                </c:pt>
                <c:pt idx="12">
                  <c:v>q48</c:v>
                </c:pt>
                <c:pt idx="13">
                  <c:v>q51</c:v>
                </c:pt>
                <c:pt idx="14">
                  <c:v>q54</c:v>
                </c:pt>
                <c:pt idx="15">
                  <c:v>q55</c:v>
                </c:pt>
                <c:pt idx="16">
                  <c:v>q61</c:v>
                </c:pt>
              </c:strCache>
            </c:strRef>
          </c:cat>
          <c:val>
            <c:numRef>
              <c:f>Subtotals!$I$85:$I$101</c:f>
              <c:numCache>
                <c:formatCode>General</c:formatCode>
                <c:ptCount val="1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numCache>
            </c:numRef>
          </c:val>
        </c:ser>
        <c:ser>
          <c:idx val="4"/>
          <c:order val="4"/>
          <c:tx>
            <c:v>Lower Risk</c:v>
          </c:tx>
          <c:spPr>
            <a:solidFill>
              <a:srgbClr val="00FF00"/>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Subtotals!$B$85:$B$101</c:f>
              <c:strCache>
                <c:ptCount val="17"/>
                <c:pt idx="0">
                  <c:v>q3</c:v>
                </c:pt>
                <c:pt idx="1">
                  <c:v>q6</c:v>
                </c:pt>
                <c:pt idx="2">
                  <c:v>q9</c:v>
                </c:pt>
                <c:pt idx="3">
                  <c:v>q12</c:v>
                </c:pt>
                <c:pt idx="4">
                  <c:v>q16</c:v>
                </c:pt>
                <c:pt idx="5">
                  <c:v>q18</c:v>
                </c:pt>
                <c:pt idx="6">
                  <c:v>q20</c:v>
                </c:pt>
                <c:pt idx="7">
                  <c:v>q22</c:v>
                </c:pt>
                <c:pt idx="8">
                  <c:v>q36</c:v>
                </c:pt>
                <c:pt idx="9">
                  <c:v>q42</c:v>
                </c:pt>
                <c:pt idx="10">
                  <c:v>q44</c:v>
                </c:pt>
                <c:pt idx="11">
                  <c:v>q46</c:v>
                </c:pt>
                <c:pt idx="12">
                  <c:v>q48</c:v>
                </c:pt>
                <c:pt idx="13">
                  <c:v>q51</c:v>
                </c:pt>
                <c:pt idx="14">
                  <c:v>q54</c:v>
                </c:pt>
                <c:pt idx="15">
                  <c:v>q55</c:v>
                </c:pt>
                <c:pt idx="16">
                  <c:v>q61</c:v>
                </c:pt>
              </c:strCache>
            </c:strRef>
          </c:cat>
          <c:val>
            <c:numRef>
              <c:f>Subtotals!$J$85:$J$101</c:f>
              <c:numCache>
                <c:formatCode>General</c:formatCode>
                <c:ptCount val="1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numCache>
            </c:numRef>
          </c:val>
        </c:ser>
        <c:dLbls>
          <c:showLegendKey val="0"/>
          <c:showVal val="0"/>
          <c:showCatName val="0"/>
          <c:showSerName val="0"/>
          <c:showPercent val="0"/>
          <c:showBubbleSize val="0"/>
        </c:dLbls>
        <c:gapWidth val="150"/>
        <c:overlap val="100"/>
        <c:axId val="468372720"/>
        <c:axId val="468373112"/>
      </c:barChart>
      <c:catAx>
        <c:axId val="468372720"/>
        <c:scaling>
          <c:orientation val="minMax"/>
        </c:scaling>
        <c:delete val="0"/>
        <c:axPos val="l"/>
        <c:title>
          <c:tx>
            <c:rich>
              <a:bodyPr/>
              <a:lstStyle/>
              <a:p>
                <a:pPr>
                  <a:defRPr sz="800" b="1" i="0" u="none" strike="noStrike" baseline="0">
                    <a:solidFill>
                      <a:srgbClr val="000000"/>
                    </a:solidFill>
                    <a:latin typeface="Arial"/>
                    <a:ea typeface="Arial"/>
                    <a:cs typeface="Arial"/>
                  </a:defRPr>
                </a:pPr>
                <a:r>
                  <a:rPr lang="en-GB"/>
                  <a:t>Question No.</a:t>
                </a:r>
              </a:p>
            </c:rich>
          </c:tx>
          <c:layout>
            <c:manualLayout>
              <c:xMode val="edge"/>
              <c:yMode val="edge"/>
              <c:x val="2.7729636048526862E-2"/>
              <c:y val="0.36444514435695541"/>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468373112"/>
        <c:crosses val="autoZero"/>
        <c:auto val="1"/>
        <c:lblAlgn val="ctr"/>
        <c:lblOffset val="100"/>
        <c:tickLblSkip val="1"/>
        <c:tickMarkSkip val="1"/>
        <c:noMultiLvlLbl val="0"/>
      </c:catAx>
      <c:valAx>
        <c:axId val="468373112"/>
        <c:scaling>
          <c:orientation val="minMax"/>
        </c:scaling>
        <c:delete val="0"/>
        <c:axPos val="b"/>
        <c:majorGridlines>
          <c:spPr>
            <a:ln w="3175">
              <a:solidFill>
                <a:srgbClr val="000000"/>
              </a:solidFill>
              <a:prstDash val="solid"/>
            </a:ln>
          </c:spPr>
        </c:majorGridlines>
        <c:title>
          <c:tx>
            <c:rich>
              <a:bodyPr/>
              <a:lstStyle/>
              <a:p>
                <a:pPr>
                  <a:defRPr sz="800" b="1" i="0" u="none" strike="noStrike" baseline="0">
                    <a:solidFill>
                      <a:srgbClr val="000000"/>
                    </a:solidFill>
                    <a:latin typeface="Arial"/>
                    <a:ea typeface="Arial"/>
                    <a:cs typeface="Arial"/>
                  </a:defRPr>
                </a:pPr>
                <a:r>
                  <a:rPr lang="en-GB"/>
                  <a:t>Responses</a:t>
                </a:r>
              </a:p>
            </c:rich>
          </c:tx>
          <c:layout>
            <c:manualLayout>
              <c:xMode val="edge"/>
              <c:yMode val="edge"/>
              <c:x val="0.41074559787478904"/>
              <c:y val="0.92000209973753277"/>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468372720"/>
        <c:crosses val="autoZero"/>
        <c:crossBetween val="between"/>
      </c:valAx>
      <c:spPr>
        <a:solidFill>
          <a:srgbClr val="C0C0C0"/>
        </a:solidFill>
        <a:ln w="12700">
          <a:solidFill>
            <a:srgbClr val="808080"/>
          </a:solidFill>
          <a:prstDash val="solid"/>
        </a:ln>
      </c:spPr>
    </c:plotArea>
    <c:legend>
      <c:legendPos val="r"/>
      <c:layout>
        <c:manualLayout>
          <c:xMode val="edge"/>
          <c:yMode val="edge"/>
          <c:wMode val="edge"/>
          <c:hMode val="edge"/>
          <c:x val="0.85961944531630252"/>
          <c:y val="0.34000069991251097"/>
          <c:w val="0.98613609174069872"/>
          <c:h val="0.55333449985418492"/>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4394463667820071E-2"/>
          <c:y val="3.3259459512129635E-2"/>
          <c:w val="0.75086505190311414"/>
          <c:h val="0.87583243381941367"/>
        </c:manualLayout>
      </c:layout>
      <c:barChart>
        <c:barDir val="bar"/>
        <c:grouping val="stacked"/>
        <c:varyColors val="0"/>
        <c:ser>
          <c:idx val="0"/>
          <c:order val="0"/>
          <c:tx>
            <c:v>Higher Risk</c:v>
          </c:tx>
          <c:spPr>
            <a:solidFill>
              <a:srgbClr val="FF0000"/>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Subtotals!$B$110:$B$118</c:f>
              <c:strCache>
                <c:ptCount val="9"/>
                <c:pt idx="0">
                  <c:v>q2</c:v>
                </c:pt>
                <c:pt idx="1">
                  <c:v>q10</c:v>
                </c:pt>
                <c:pt idx="2">
                  <c:v>q15</c:v>
                </c:pt>
                <c:pt idx="3">
                  <c:v>q19</c:v>
                </c:pt>
                <c:pt idx="4">
                  <c:v>q25</c:v>
                </c:pt>
                <c:pt idx="5">
                  <c:v>q30</c:v>
                </c:pt>
                <c:pt idx="6">
                  <c:v>q37</c:v>
                </c:pt>
                <c:pt idx="7">
                  <c:v>q53</c:v>
                </c:pt>
                <c:pt idx="8">
                  <c:v>q58</c:v>
                </c:pt>
              </c:strCache>
            </c:strRef>
          </c:cat>
          <c:val>
            <c:numRef>
              <c:f>Subtotals!$F$110:$F$118</c:f>
              <c:numCache>
                <c:formatCode>General</c:formatCode>
                <c:ptCount val="9"/>
                <c:pt idx="0">
                  <c:v>0</c:v>
                </c:pt>
                <c:pt idx="1">
                  <c:v>0</c:v>
                </c:pt>
                <c:pt idx="2">
                  <c:v>0</c:v>
                </c:pt>
                <c:pt idx="3">
                  <c:v>0</c:v>
                </c:pt>
                <c:pt idx="4">
                  <c:v>0</c:v>
                </c:pt>
                <c:pt idx="5">
                  <c:v>0</c:v>
                </c:pt>
                <c:pt idx="6">
                  <c:v>0</c:v>
                </c:pt>
                <c:pt idx="7">
                  <c:v>0</c:v>
                </c:pt>
                <c:pt idx="8">
                  <c:v>0</c:v>
                </c:pt>
              </c:numCache>
            </c:numRef>
          </c:val>
        </c:ser>
        <c:ser>
          <c:idx val="1"/>
          <c:order val="1"/>
          <c:tx>
            <c:v> </c:v>
          </c:tx>
          <c:spPr>
            <a:solidFill>
              <a:srgbClr val="FF6600"/>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Subtotals!$B$110:$B$118</c:f>
              <c:strCache>
                <c:ptCount val="9"/>
                <c:pt idx="0">
                  <c:v>q2</c:v>
                </c:pt>
                <c:pt idx="1">
                  <c:v>q10</c:v>
                </c:pt>
                <c:pt idx="2">
                  <c:v>q15</c:v>
                </c:pt>
                <c:pt idx="3">
                  <c:v>q19</c:v>
                </c:pt>
                <c:pt idx="4">
                  <c:v>q25</c:v>
                </c:pt>
                <c:pt idx="5">
                  <c:v>q30</c:v>
                </c:pt>
                <c:pt idx="6">
                  <c:v>q37</c:v>
                </c:pt>
                <c:pt idx="7">
                  <c:v>q53</c:v>
                </c:pt>
                <c:pt idx="8">
                  <c:v>q58</c:v>
                </c:pt>
              </c:strCache>
            </c:strRef>
          </c:cat>
          <c:val>
            <c:numRef>
              <c:f>Subtotals!$G$110:$G$118</c:f>
              <c:numCache>
                <c:formatCode>General</c:formatCode>
                <c:ptCount val="9"/>
                <c:pt idx="0">
                  <c:v>0</c:v>
                </c:pt>
                <c:pt idx="1">
                  <c:v>0</c:v>
                </c:pt>
                <c:pt idx="2">
                  <c:v>0</c:v>
                </c:pt>
                <c:pt idx="3">
                  <c:v>0</c:v>
                </c:pt>
                <c:pt idx="4">
                  <c:v>0</c:v>
                </c:pt>
                <c:pt idx="5">
                  <c:v>0</c:v>
                </c:pt>
                <c:pt idx="6">
                  <c:v>0</c:v>
                </c:pt>
                <c:pt idx="7">
                  <c:v>0</c:v>
                </c:pt>
                <c:pt idx="8">
                  <c:v>0</c:v>
                </c:pt>
              </c:numCache>
            </c:numRef>
          </c:val>
        </c:ser>
        <c:ser>
          <c:idx val="2"/>
          <c:order val="2"/>
          <c:tx>
            <c:v> </c:v>
          </c:tx>
          <c:spPr>
            <a:solidFill>
              <a:srgbClr val="FFCC99"/>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Subtotals!$B$110:$B$118</c:f>
              <c:strCache>
                <c:ptCount val="9"/>
                <c:pt idx="0">
                  <c:v>q2</c:v>
                </c:pt>
                <c:pt idx="1">
                  <c:v>q10</c:v>
                </c:pt>
                <c:pt idx="2">
                  <c:v>q15</c:v>
                </c:pt>
                <c:pt idx="3">
                  <c:v>q19</c:v>
                </c:pt>
                <c:pt idx="4">
                  <c:v>q25</c:v>
                </c:pt>
                <c:pt idx="5">
                  <c:v>q30</c:v>
                </c:pt>
                <c:pt idx="6">
                  <c:v>q37</c:v>
                </c:pt>
                <c:pt idx="7">
                  <c:v>q53</c:v>
                </c:pt>
                <c:pt idx="8">
                  <c:v>q58</c:v>
                </c:pt>
              </c:strCache>
            </c:strRef>
          </c:cat>
          <c:val>
            <c:numRef>
              <c:f>Subtotals!$H$110:$H$118</c:f>
              <c:numCache>
                <c:formatCode>General</c:formatCode>
                <c:ptCount val="9"/>
                <c:pt idx="0">
                  <c:v>0</c:v>
                </c:pt>
                <c:pt idx="1">
                  <c:v>0</c:v>
                </c:pt>
                <c:pt idx="2">
                  <c:v>0</c:v>
                </c:pt>
                <c:pt idx="3">
                  <c:v>0</c:v>
                </c:pt>
                <c:pt idx="4">
                  <c:v>0</c:v>
                </c:pt>
                <c:pt idx="5">
                  <c:v>0</c:v>
                </c:pt>
                <c:pt idx="6">
                  <c:v>0</c:v>
                </c:pt>
                <c:pt idx="7">
                  <c:v>0</c:v>
                </c:pt>
                <c:pt idx="8">
                  <c:v>0</c:v>
                </c:pt>
              </c:numCache>
            </c:numRef>
          </c:val>
        </c:ser>
        <c:ser>
          <c:idx val="3"/>
          <c:order val="3"/>
          <c:tx>
            <c:v> </c:v>
          </c:tx>
          <c:spPr>
            <a:solidFill>
              <a:srgbClr val="FFFF00"/>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Subtotals!$B$110:$B$118</c:f>
              <c:strCache>
                <c:ptCount val="9"/>
                <c:pt idx="0">
                  <c:v>q2</c:v>
                </c:pt>
                <c:pt idx="1">
                  <c:v>q10</c:v>
                </c:pt>
                <c:pt idx="2">
                  <c:v>q15</c:v>
                </c:pt>
                <c:pt idx="3">
                  <c:v>q19</c:v>
                </c:pt>
                <c:pt idx="4">
                  <c:v>q25</c:v>
                </c:pt>
                <c:pt idx="5">
                  <c:v>q30</c:v>
                </c:pt>
                <c:pt idx="6">
                  <c:v>q37</c:v>
                </c:pt>
                <c:pt idx="7">
                  <c:v>q53</c:v>
                </c:pt>
                <c:pt idx="8">
                  <c:v>q58</c:v>
                </c:pt>
              </c:strCache>
            </c:strRef>
          </c:cat>
          <c:val>
            <c:numRef>
              <c:f>Subtotals!$I$110:$I$118</c:f>
              <c:numCache>
                <c:formatCode>General</c:formatCode>
                <c:ptCount val="9"/>
                <c:pt idx="0">
                  <c:v>0</c:v>
                </c:pt>
                <c:pt idx="1">
                  <c:v>0</c:v>
                </c:pt>
                <c:pt idx="2">
                  <c:v>0</c:v>
                </c:pt>
                <c:pt idx="3">
                  <c:v>0</c:v>
                </c:pt>
                <c:pt idx="4">
                  <c:v>0</c:v>
                </c:pt>
                <c:pt idx="5">
                  <c:v>0</c:v>
                </c:pt>
                <c:pt idx="6">
                  <c:v>0</c:v>
                </c:pt>
                <c:pt idx="7">
                  <c:v>0</c:v>
                </c:pt>
                <c:pt idx="8">
                  <c:v>0</c:v>
                </c:pt>
              </c:numCache>
            </c:numRef>
          </c:val>
        </c:ser>
        <c:ser>
          <c:idx val="4"/>
          <c:order val="4"/>
          <c:tx>
            <c:v>Lower Risk</c:v>
          </c:tx>
          <c:spPr>
            <a:solidFill>
              <a:srgbClr val="00FF00"/>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Subtotals!$B$110:$B$118</c:f>
              <c:strCache>
                <c:ptCount val="9"/>
                <c:pt idx="0">
                  <c:v>q2</c:v>
                </c:pt>
                <c:pt idx="1">
                  <c:v>q10</c:v>
                </c:pt>
                <c:pt idx="2">
                  <c:v>q15</c:v>
                </c:pt>
                <c:pt idx="3">
                  <c:v>q19</c:v>
                </c:pt>
                <c:pt idx="4">
                  <c:v>q25</c:v>
                </c:pt>
                <c:pt idx="5">
                  <c:v>q30</c:v>
                </c:pt>
                <c:pt idx="6">
                  <c:v>q37</c:v>
                </c:pt>
                <c:pt idx="7">
                  <c:v>q53</c:v>
                </c:pt>
                <c:pt idx="8">
                  <c:v>q58</c:v>
                </c:pt>
              </c:strCache>
            </c:strRef>
          </c:cat>
          <c:val>
            <c:numRef>
              <c:f>Subtotals!$J$110:$J$118</c:f>
              <c:numCache>
                <c:formatCode>General</c:formatCode>
                <c:ptCount val="9"/>
                <c:pt idx="0">
                  <c:v>0</c:v>
                </c:pt>
                <c:pt idx="1">
                  <c:v>0</c:v>
                </c:pt>
                <c:pt idx="2">
                  <c:v>0</c:v>
                </c:pt>
                <c:pt idx="3">
                  <c:v>0</c:v>
                </c:pt>
                <c:pt idx="4">
                  <c:v>0</c:v>
                </c:pt>
                <c:pt idx="5">
                  <c:v>0</c:v>
                </c:pt>
                <c:pt idx="6">
                  <c:v>0</c:v>
                </c:pt>
                <c:pt idx="7">
                  <c:v>0</c:v>
                </c:pt>
                <c:pt idx="8">
                  <c:v>0</c:v>
                </c:pt>
              </c:numCache>
            </c:numRef>
          </c:val>
        </c:ser>
        <c:dLbls>
          <c:showLegendKey val="0"/>
          <c:showVal val="0"/>
          <c:showCatName val="0"/>
          <c:showSerName val="0"/>
          <c:showPercent val="0"/>
          <c:showBubbleSize val="0"/>
        </c:dLbls>
        <c:gapWidth val="150"/>
        <c:overlap val="100"/>
        <c:axId val="468376640"/>
        <c:axId val="468369976"/>
      </c:barChart>
      <c:catAx>
        <c:axId val="468376640"/>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468369976"/>
        <c:crosses val="autoZero"/>
        <c:auto val="1"/>
        <c:lblAlgn val="ctr"/>
        <c:lblOffset val="100"/>
        <c:tickLblSkip val="1"/>
        <c:tickMarkSkip val="1"/>
        <c:noMultiLvlLbl val="0"/>
      </c:catAx>
      <c:valAx>
        <c:axId val="468369976"/>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468376640"/>
        <c:crosses val="autoZero"/>
        <c:crossBetween val="between"/>
      </c:valAx>
      <c:spPr>
        <a:solidFill>
          <a:srgbClr val="C0C0C0"/>
        </a:solidFill>
        <a:ln w="12700">
          <a:solidFill>
            <a:srgbClr val="808080"/>
          </a:solidFill>
          <a:prstDash val="solid"/>
        </a:ln>
      </c:spPr>
    </c:plotArea>
    <c:legend>
      <c:legendPos val="r"/>
      <c:layout>
        <c:manualLayout>
          <c:xMode val="edge"/>
          <c:yMode val="edge"/>
          <c:wMode val="edge"/>
          <c:hMode val="edge"/>
          <c:x val="0.85986159169550169"/>
          <c:y val="0.3658541241103177"/>
          <c:w val="0.98615916955017302"/>
          <c:h val="0.57871466731846988"/>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4266101080292468E-2"/>
          <c:y val="3.3185840707964605E-2"/>
          <c:w val="0.75129660395179587"/>
          <c:h val="0.87610619469026552"/>
        </c:manualLayout>
      </c:layout>
      <c:barChart>
        <c:barDir val="bar"/>
        <c:grouping val="stacked"/>
        <c:varyColors val="0"/>
        <c:ser>
          <c:idx val="0"/>
          <c:order val="0"/>
          <c:tx>
            <c:v>Higher Risk</c:v>
          </c:tx>
          <c:spPr>
            <a:solidFill>
              <a:srgbClr val="FF0000"/>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Subtotals!$B$127:$B$138</c:f>
              <c:strCache>
                <c:ptCount val="12"/>
                <c:pt idx="0">
                  <c:v>q7</c:v>
                </c:pt>
                <c:pt idx="1">
                  <c:v>q8</c:v>
                </c:pt>
                <c:pt idx="2">
                  <c:v>q23</c:v>
                </c:pt>
                <c:pt idx="3">
                  <c:v>q24</c:v>
                </c:pt>
                <c:pt idx="4">
                  <c:v>q27</c:v>
                </c:pt>
                <c:pt idx="5">
                  <c:v>q29</c:v>
                </c:pt>
                <c:pt idx="6">
                  <c:v>q31</c:v>
                </c:pt>
                <c:pt idx="7">
                  <c:v>q33</c:v>
                </c:pt>
                <c:pt idx="8">
                  <c:v>q35</c:v>
                </c:pt>
                <c:pt idx="9">
                  <c:v>q43</c:v>
                </c:pt>
                <c:pt idx="10">
                  <c:v>q52</c:v>
                </c:pt>
                <c:pt idx="11">
                  <c:v>q56</c:v>
                </c:pt>
              </c:strCache>
            </c:strRef>
          </c:cat>
          <c:val>
            <c:numRef>
              <c:f>Subtotals!$F$127:$F$138</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er>
        <c:ser>
          <c:idx val="1"/>
          <c:order val="1"/>
          <c:tx>
            <c:v> </c:v>
          </c:tx>
          <c:spPr>
            <a:solidFill>
              <a:srgbClr val="FF6600"/>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Subtotals!$B$127:$B$138</c:f>
              <c:strCache>
                <c:ptCount val="12"/>
                <c:pt idx="0">
                  <c:v>q7</c:v>
                </c:pt>
                <c:pt idx="1">
                  <c:v>q8</c:v>
                </c:pt>
                <c:pt idx="2">
                  <c:v>q23</c:v>
                </c:pt>
                <c:pt idx="3">
                  <c:v>q24</c:v>
                </c:pt>
                <c:pt idx="4">
                  <c:v>q27</c:v>
                </c:pt>
                <c:pt idx="5">
                  <c:v>q29</c:v>
                </c:pt>
                <c:pt idx="6">
                  <c:v>q31</c:v>
                </c:pt>
                <c:pt idx="7">
                  <c:v>q33</c:v>
                </c:pt>
                <c:pt idx="8">
                  <c:v>q35</c:v>
                </c:pt>
                <c:pt idx="9">
                  <c:v>q43</c:v>
                </c:pt>
                <c:pt idx="10">
                  <c:v>q52</c:v>
                </c:pt>
                <c:pt idx="11">
                  <c:v>q56</c:v>
                </c:pt>
              </c:strCache>
            </c:strRef>
          </c:cat>
          <c:val>
            <c:numRef>
              <c:f>Subtotals!$G$127:$G$138</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er>
        <c:ser>
          <c:idx val="2"/>
          <c:order val="2"/>
          <c:tx>
            <c:v> </c:v>
          </c:tx>
          <c:spPr>
            <a:solidFill>
              <a:srgbClr val="FFCC99"/>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Subtotals!$B$127:$B$138</c:f>
              <c:strCache>
                <c:ptCount val="12"/>
                <c:pt idx="0">
                  <c:v>q7</c:v>
                </c:pt>
                <c:pt idx="1">
                  <c:v>q8</c:v>
                </c:pt>
                <c:pt idx="2">
                  <c:v>q23</c:v>
                </c:pt>
                <c:pt idx="3">
                  <c:v>q24</c:v>
                </c:pt>
                <c:pt idx="4">
                  <c:v>q27</c:v>
                </c:pt>
                <c:pt idx="5">
                  <c:v>q29</c:v>
                </c:pt>
                <c:pt idx="6">
                  <c:v>q31</c:v>
                </c:pt>
                <c:pt idx="7">
                  <c:v>q33</c:v>
                </c:pt>
                <c:pt idx="8">
                  <c:v>q35</c:v>
                </c:pt>
                <c:pt idx="9">
                  <c:v>q43</c:v>
                </c:pt>
                <c:pt idx="10">
                  <c:v>q52</c:v>
                </c:pt>
                <c:pt idx="11">
                  <c:v>q56</c:v>
                </c:pt>
              </c:strCache>
            </c:strRef>
          </c:cat>
          <c:val>
            <c:numRef>
              <c:f>Subtotals!$H$127:$H$138</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er>
        <c:ser>
          <c:idx val="3"/>
          <c:order val="3"/>
          <c:tx>
            <c:v> </c:v>
          </c:tx>
          <c:spPr>
            <a:solidFill>
              <a:srgbClr val="FFFF00"/>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Subtotals!$B$127:$B$138</c:f>
              <c:strCache>
                <c:ptCount val="12"/>
                <c:pt idx="0">
                  <c:v>q7</c:v>
                </c:pt>
                <c:pt idx="1">
                  <c:v>q8</c:v>
                </c:pt>
                <c:pt idx="2">
                  <c:v>q23</c:v>
                </c:pt>
                <c:pt idx="3">
                  <c:v>q24</c:v>
                </c:pt>
                <c:pt idx="4">
                  <c:v>q27</c:v>
                </c:pt>
                <c:pt idx="5">
                  <c:v>q29</c:v>
                </c:pt>
                <c:pt idx="6">
                  <c:v>q31</c:v>
                </c:pt>
                <c:pt idx="7">
                  <c:v>q33</c:v>
                </c:pt>
                <c:pt idx="8">
                  <c:v>q35</c:v>
                </c:pt>
                <c:pt idx="9">
                  <c:v>q43</c:v>
                </c:pt>
                <c:pt idx="10">
                  <c:v>q52</c:v>
                </c:pt>
                <c:pt idx="11">
                  <c:v>q56</c:v>
                </c:pt>
              </c:strCache>
            </c:strRef>
          </c:cat>
          <c:val>
            <c:numRef>
              <c:f>Subtotals!$I$127:$I$138</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er>
        <c:ser>
          <c:idx val="4"/>
          <c:order val="4"/>
          <c:tx>
            <c:v>Lower Risk</c:v>
          </c:tx>
          <c:spPr>
            <a:solidFill>
              <a:srgbClr val="00FF00"/>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Subtotals!$B$127:$B$138</c:f>
              <c:strCache>
                <c:ptCount val="12"/>
                <c:pt idx="0">
                  <c:v>q7</c:v>
                </c:pt>
                <c:pt idx="1">
                  <c:v>q8</c:v>
                </c:pt>
                <c:pt idx="2">
                  <c:v>q23</c:v>
                </c:pt>
                <c:pt idx="3">
                  <c:v>q24</c:v>
                </c:pt>
                <c:pt idx="4">
                  <c:v>q27</c:v>
                </c:pt>
                <c:pt idx="5">
                  <c:v>q29</c:v>
                </c:pt>
                <c:pt idx="6">
                  <c:v>q31</c:v>
                </c:pt>
                <c:pt idx="7">
                  <c:v>q33</c:v>
                </c:pt>
                <c:pt idx="8">
                  <c:v>q35</c:v>
                </c:pt>
                <c:pt idx="9">
                  <c:v>q43</c:v>
                </c:pt>
                <c:pt idx="10">
                  <c:v>q52</c:v>
                </c:pt>
                <c:pt idx="11">
                  <c:v>q56</c:v>
                </c:pt>
              </c:strCache>
            </c:strRef>
          </c:cat>
          <c:val>
            <c:numRef>
              <c:f>Subtotals!$J$127:$J$138</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er>
        <c:dLbls>
          <c:showLegendKey val="0"/>
          <c:showVal val="0"/>
          <c:showCatName val="0"/>
          <c:showSerName val="0"/>
          <c:showPercent val="0"/>
          <c:showBubbleSize val="0"/>
        </c:dLbls>
        <c:gapWidth val="150"/>
        <c:overlap val="100"/>
        <c:axId val="468372328"/>
        <c:axId val="468371936"/>
      </c:barChart>
      <c:catAx>
        <c:axId val="468372328"/>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468371936"/>
        <c:crosses val="autoZero"/>
        <c:auto val="1"/>
        <c:lblAlgn val="ctr"/>
        <c:lblOffset val="100"/>
        <c:tickLblSkip val="1"/>
        <c:tickMarkSkip val="1"/>
        <c:noMultiLvlLbl val="0"/>
      </c:catAx>
      <c:valAx>
        <c:axId val="468371936"/>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468372328"/>
        <c:crosses val="autoZero"/>
        <c:crossBetween val="between"/>
      </c:valAx>
      <c:spPr>
        <a:solidFill>
          <a:srgbClr val="C0C0C0"/>
        </a:solidFill>
        <a:ln w="12700">
          <a:solidFill>
            <a:srgbClr val="808080"/>
          </a:solidFill>
          <a:prstDash val="solid"/>
        </a:ln>
      </c:spPr>
    </c:plotArea>
    <c:legend>
      <c:legendPos val="r"/>
      <c:layout>
        <c:manualLayout>
          <c:xMode val="edge"/>
          <c:yMode val="edge"/>
          <c:wMode val="edge"/>
          <c:hMode val="edge"/>
          <c:x val="0.86010507753888266"/>
          <c:y val="0.36504424778761063"/>
          <c:w val="0.98618470618633802"/>
          <c:h val="0.57743362831858414"/>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4137993448607095E-2"/>
          <c:y val="3.3112654164627664E-2"/>
          <c:w val="0.75172477078122535"/>
          <c:h val="0.87638158022381218"/>
        </c:manualLayout>
      </c:layout>
      <c:barChart>
        <c:barDir val="bar"/>
        <c:grouping val="stacked"/>
        <c:varyColors val="0"/>
        <c:ser>
          <c:idx val="0"/>
          <c:order val="0"/>
          <c:tx>
            <c:v>Higher Risk</c:v>
          </c:tx>
          <c:spPr>
            <a:solidFill>
              <a:srgbClr val="FF0000"/>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Subtotals!$B$147:$B$151</c:f>
              <c:strCache>
                <c:ptCount val="5"/>
                <c:pt idx="0">
                  <c:v>q5</c:v>
                </c:pt>
                <c:pt idx="1">
                  <c:v>q14</c:v>
                </c:pt>
                <c:pt idx="2">
                  <c:v>q21</c:v>
                </c:pt>
                <c:pt idx="3">
                  <c:v>q34</c:v>
                </c:pt>
                <c:pt idx="4">
                  <c:v>q57</c:v>
                </c:pt>
              </c:strCache>
            </c:strRef>
          </c:cat>
          <c:val>
            <c:numRef>
              <c:f>Subtotals!$F$147:$F$151</c:f>
              <c:numCache>
                <c:formatCode>General</c:formatCode>
                <c:ptCount val="5"/>
                <c:pt idx="0">
                  <c:v>0</c:v>
                </c:pt>
                <c:pt idx="1">
                  <c:v>0</c:v>
                </c:pt>
                <c:pt idx="2">
                  <c:v>0</c:v>
                </c:pt>
                <c:pt idx="3">
                  <c:v>0</c:v>
                </c:pt>
                <c:pt idx="4">
                  <c:v>0</c:v>
                </c:pt>
              </c:numCache>
            </c:numRef>
          </c:val>
        </c:ser>
        <c:ser>
          <c:idx val="1"/>
          <c:order val="1"/>
          <c:tx>
            <c:v> </c:v>
          </c:tx>
          <c:spPr>
            <a:solidFill>
              <a:srgbClr val="FF6600"/>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Subtotals!$B$147:$B$151</c:f>
              <c:strCache>
                <c:ptCount val="5"/>
                <c:pt idx="0">
                  <c:v>q5</c:v>
                </c:pt>
                <c:pt idx="1">
                  <c:v>q14</c:v>
                </c:pt>
                <c:pt idx="2">
                  <c:v>q21</c:v>
                </c:pt>
                <c:pt idx="3">
                  <c:v>q34</c:v>
                </c:pt>
                <c:pt idx="4">
                  <c:v>q57</c:v>
                </c:pt>
              </c:strCache>
            </c:strRef>
          </c:cat>
          <c:val>
            <c:numRef>
              <c:f>Subtotals!$G$147:$G$151</c:f>
              <c:numCache>
                <c:formatCode>General</c:formatCode>
                <c:ptCount val="5"/>
                <c:pt idx="0">
                  <c:v>0</c:v>
                </c:pt>
                <c:pt idx="1">
                  <c:v>0</c:v>
                </c:pt>
                <c:pt idx="2">
                  <c:v>0</c:v>
                </c:pt>
                <c:pt idx="3">
                  <c:v>0</c:v>
                </c:pt>
                <c:pt idx="4">
                  <c:v>0</c:v>
                </c:pt>
              </c:numCache>
            </c:numRef>
          </c:val>
        </c:ser>
        <c:ser>
          <c:idx val="2"/>
          <c:order val="2"/>
          <c:tx>
            <c:v> </c:v>
          </c:tx>
          <c:spPr>
            <a:solidFill>
              <a:srgbClr val="FFCC99"/>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Subtotals!$B$147:$B$151</c:f>
              <c:strCache>
                <c:ptCount val="5"/>
                <c:pt idx="0">
                  <c:v>q5</c:v>
                </c:pt>
                <c:pt idx="1">
                  <c:v>q14</c:v>
                </c:pt>
                <c:pt idx="2">
                  <c:v>q21</c:v>
                </c:pt>
                <c:pt idx="3">
                  <c:v>q34</c:v>
                </c:pt>
                <c:pt idx="4">
                  <c:v>q57</c:v>
                </c:pt>
              </c:strCache>
            </c:strRef>
          </c:cat>
          <c:val>
            <c:numRef>
              <c:f>Subtotals!$H$147:$H$151</c:f>
              <c:numCache>
                <c:formatCode>General</c:formatCode>
                <c:ptCount val="5"/>
                <c:pt idx="0">
                  <c:v>0</c:v>
                </c:pt>
                <c:pt idx="1">
                  <c:v>0</c:v>
                </c:pt>
                <c:pt idx="2">
                  <c:v>0</c:v>
                </c:pt>
                <c:pt idx="3">
                  <c:v>0</c:v>
                </c:pt>
                <c:pt idx="4">
                  <c:v>0</c:v>
                </c:pt>
              </c:numCache>
            </c:numRef>
          </c:val>
        </c:ser>
        <c:ser>
          <c:idx val="3"/>
          <c:order val="3"/>
          <c:tx>
            <c:v> </c:v>
          </c:tx>
          <c:spPr>
            <a:solidFill>
              <a:srgbClr val="FFFF00"/>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Subtotals!$B$147:$B$151</c:f>
              <c:strCache>
                <c:ptCount val="5"/>
                <c:pt idx="0">
                  <c:v>q5</c:v>
                </c:pt>
                <c:pt idx="1">
                  <c:v>q14</c:v>
                </c:pt>
                <c:pt idx="2">
                  <c:v>q21</c:v>
                </c:pt>
                <c:pt idx="3">
                  <c:v>q34</c:v>
                </c:pt>
                <c:pt idx="4">
                  <c:v>q57</c:v>
                </c:pt>
              </c:strCache>
            </c:strRef>
          </c:cat>
          <c:val>
            <c:numRef>
              <c:f>Subtotals!$I$147:$I$151</c:f>
              <c:numCache>
                <c:formatCode>General</c:formatCode>
                <c:ptCount val="5"/>
                <c:pt idx="0">
                  <c:v>0</c:v>
                </c:pt>
                <c:pt idx="1">
                  <c:v>0</c:v>
                </c:pt>
                <c:pt idx="2">
                  <c:v>0</c:v>
                </c:pt>
                <c:pt idx="3">
                  <c:v>0</c:v>
                </c:pt>
                <c:pt idx="4">
                  <c:v>0</c:v>
                </c:pt>
              </c:numCache>
            </c:numRef>
          </c:val>
        </c:ser>
        <c:ser>
          <c:idx val="4"/>
          <c:order val="4"/>
          <c:tx>
            <c:v>Lower Risk</c:v>
          </c:tx>
          <c:spPr>
            <a:solidFill>
              <a:srgbClr val="00FF00"/>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Subtotals!$B$147:$B$151</c:f>
              <c:strCache>
                <c:ptCount val="5"/>
                <c:pt idx="0">
                  <c:v>q5</c:v>
                </c:pt>
                <c:pt idx="1">
                  <c:v>q14</c:v>
                </c:pt>
                <c:pt idx="2">
                  <c:v>q21</c:v>
                </c:pt>
                <c:pt idx="3">
                  <c:v>q34</c:v>
                </c:pt>
                <c:pt idx="4">
                  <c:v>q57</c:v>
                </c:pt>
              </c:strCache>
            </c:strRef>
          </c:cat>
          <c:val>
            <c:numRef>
              <c:f>Subtotals!$J$147:$J$151</c:f>
              <c:numCache>
                <c:formatCode>General</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overlap val="100"/>
        <c:axId val="468369584"/>
        <c:axId val="468373504"/>
      </c:barChart>
      <c:catAx>
        <c:axId val="468369584"/>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468373504"/>
        <c:crosses val="autoZero"/>
        <c:auto val="1"/>
        <c:lblAlgn val="ctr"/>
        <c:lblOffset val="100"/>
        <c:tickLblSkip val="1"/>
        <c:tickMarkSkip val="1"/>
        <c:noMultiLvlLbl val="0"/>
      </c:catAx>
      <c:valAx>
        <c:axId val="468373504"/>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468369584"/>
        <c:crosses val="autoZero"/>
        <c:crossBetween val="between"/>
      </c:valAx>
      <c:spPr>
        <a:solidFill>
          <a:srgbClr val="C0C0C0"/>
        </a:solidFill>
        <a:ln w="12700">
          <a:solidFill>
            <a:srgbClr val="808080"/>
          </a:solidFill>
          <a:prstDash val="solid"/>
        </a:ln>
      </c:spPr>
    </c:plotArea>
    <c:legend>
      <c:legendPos val="r"/>
      <c:layout>
        <c:manualLayout>
          <c:xMode val="edge"/>
          <c:yMode val="edge"/>
          <c:wMode val="edge"/>
          <c:hMode val="edge"/>
          <c:x val="0.86034555163363202"/>
          <c:y val="0.36644661139211904"/>
          <c:w val="0.98620780161100552"/>
          <c:h val="0.57836760471166271"/>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4010327022375214E-2"/>
          <c:y val="3.3039683111580988E-2"/>
          <c:w val="0.75215146299483648"/>
          <c:h val="0.87665292522728222"/>
        </c:manualLayout>
      </c:layout>
      <c:barChart>
        <c:barDir val="bar"/>
        <c:grouping val="stacked"/>
        <c:varyColors val="0"/>
        <c:ser>
          <c:idx val="0"/>
          <c:order val="0"/>
          <c:tx>
            <c:v>Higher Risk</c:v>
          </c:tx>
          <c:spPr>
            <a:solidFill>
              <a:srgbClr val="FF0000"/>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Subtotals!$B$160:$B$167</c:f>
              <c:strCache>
                <c:ptCount val="8"/>
                <c:pt idx="0">
                  <c:v>q1</c:v>
                </c:pt>
                <c:pt idx="1">
                  <c:v>q4</c:v>
                </c:pt>
                <c:pt idx="2">
                  <c:v>q11</c:v>
                </c:pt>
                <c:pt idx="3">
                  <c:v>q13</c:v>
                </c:pt>
                <c:pt idx="4">
                  <c:v>q17</c:v>
                </c:pt>
                <c:pt idx="5">
                  <c:v>q45</c:v>
                </c:pt>
                <c:pt idx="6">
                  <c:v>q59</c:v>
                </c:pt>
                <c:pt idx="7">
                  <c:v>q60</c:v>
                </c:pt>
              </c:strCache>
            </c:strRef>
          </c:cat>
          <c:val>
            <c:numRef>
              <c:f>Subtotals!$F$160:$F$167</c:f>
              <c:numCache>
                <c:formatCode>General</c:formatCode>
                <c:ptCount val="8"/>
                <c:pt idx="0">
                  <c:v>0</c:v>
                </c:pt>
                <c:pt idx="1">
                  <c:v>0</c:v>
                </c:pt>
                <c:pt idx="2">
                  <c:v>0</c:v>
                </c:pt>
                <c:pt idx="3">
                  <c:v>0</c:v>
                </c:pt>
                <c:pt idx="4">
                  <c:v>0</c:v>
                </c:pt>
                <c:pt idx="5">
                  <c:v>0</c:v>
                </c:pt>
                <c:pt idx="6">
                  <c:v>0</c:v>
                </c:pt>
                <c:pt idx="7">
                  <c:v>0</c:v>
                </c:pt>
              </c:numCache>
            </c:numRef>
          </c:val>
        </c:ser>
        <c:ser>
          <c:idx val="1"/>
          <c:order val="1"/>
          <c:tx>
            <c:v> </c:v>
          </c:tx>
          <c:spPr>
            <a:solidFill>
              <a:srgbClr val="FF6600"/>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Subtotals!$B$160:$B$167</c:f>
              <c:strCache>
                <c:ptCount val="8"/>
                <c:pt idx="0">
                  <c:v>q1</c:v>
                </c:pt>
                <c:pt idx="1">
                  <c:v>q4</c:v>
                </c:pt>
                <c:pt idx="2">
                  <c:v>q11</c:v>
                </c:pt>
                <c:pt idx="3">
                  <c:v>q13</c:v>
                </c:pt>
                <c:pt idx="4">
                  <c:v>q17</c:v>
                </c:pt>
                <c:pt idx="5">
                  <c:v>q45</c:v>
                </c:pt>
                <c:pt idx="6">
                  <c:v>q59</c:v>
                </c:pt>
                <c:pt idx="7">
                  <c:v>q60</c:v>
                </c:pt>
              </c:strCache>
            </c:strRef>
          </c:cat>
          <c:val>
            <c:numRef>
              <c:f>Subtotals!$G$160:$G$167</c:f>
              <c:numCache>
                <c:formatCode>General</c:formatCode>
                <c:ptCount val="8"/>
                <c:pt idx="0">
                  <c:v>0</c:v>
                </c:pt>
                <c:pt idx="1">
                  <c:v>0</c:v>
                </c:pt>
                <c:pt idx="2">
                  <c:v>0</c:v>
                </c:pt>
                <c:pt idx="3">
                  <c:v>0</c:v>
                </c:pt>
                <c:pt idx="4">
                  <c:v>0</c:v>
                </c:pt>
                <c:pt idx="5">
                  <c:v>0</c:v>
                </c:pt>
                <c:pt idx="6">
                  <c:v>0</c:v>
                </c:pt>
                <c:pt idx="7">
                  <c:v>0</c:v>
                </c:pt>
              </c:numCache>
            </c:numRef>
          </c:val>
        </c:ser>
        <c:ser>
          <c:idx val="2"/>
          <c:order val="2"/>
          <c:tx>
            <c:v> </c:v>
          </c:tx>
          <c:spPr>
            <a:solidFill>
              <a:srgbClr val="FFCC99"/>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Subtotals!$B$160:$B$167</c:f>
              <c:strCache>
                <c:ptCount val="8"/>
                <c:pt idx="0">
                  <c:v>q1</c:v>
                </c:pt>
                <c:pt idx="1">
                  <c:v>q4</c:v>
                </c:pt>
                <c:pt idx="2">
                  <c:v>q11</c:v>
                </c:pt>
                <c:pt idx="3">
                  <c:v>q13</c:v>
                </c:pt>
                <c:pt idx="4">
                  <c:v>q17</c:v>
                </c:pt>
                <c:pt idx="5">
                  <c:v>q45</c:v>
                </c:pt>
                <c:pt idx="6">
                  <c:v>q59</c:v>
                </c:pt>
                <c:pt idx="7">
                  <c:v>q60</c:v>
                </c:pt>
              </c:strCache>
            </c:strRef>
          </c:cat>
          <c:val>
            <c:numRef>
              <c:f>Subtotals!$H$160:$H$167</c:f>
              <c:numCache>
                <c:formatCode>General</c:formatCode>
                <c:ptCount val="8"/>
                <c:pt idx="0">
                  <c:v>0</c:v>
                </c:pt>
                <c:pt idx="1">
                  <c:v>0</c:v>
                </c:pt>
                <c:pt idx="2">
                  <c:v>0</c:v>
                </c:pt>
                <c:pt idx="3">
                  <c:v>0</c:v>
                </c:pt>
                <c:pt idx="4">
                  <c:v>0</c:v>
                </c:pt>
                <c:pt idx="5">
                  <c:v>0</c:v>
                </c:pt>
                <c:pt idx="6">
                  <c:v>0</c:v>
                </c:pt>
                <c:pt idx="7">
                  <c:v>0</c:v>
                </c:pt>
              </c:numCache>
            </c:numRef>
          </c:val>
        </c:ser>
        <c:ser>
          <c:idx val="3"/>
          <c:order val="3"/>
          <c:tx>
            <c:v> </c:v>
          </c:tx>
          <c:spPr>
            <a:solidFill>
              <a:srgbClr val="FFFF00"/>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Subtotals!$B$160:$B$167</c:f>
              <c:strCache>
                <c:ptCount val="8"/>
                <c:pt idx="0">
                  <c:v>q1</c:v>
                </c:pt>
                <c:pt idx="1">
                  <c:v>q4</c:v>
                </c:pt>
                <c:pt idx="2">
                  <c:v>q11</c:v>
                </c:pt>
                <c:pt idx="3">
                  <c:v>q13</c:v>
                </c:pt>
                <c:pt idx="4">
                  <c:v>q17</c:v>
                </c:pt>
                <c:pt idx="5">
                  <c:v>q45</c:v>
                </c:pt>
                <c:pt idx="6">
                  <c:v>q59</c:v>
                </c:pt>
                <c:pt idx="7">
                  <c:v>q60</c:v>
                </c:pt>
              </c:strCache>
            </c:strRef>
          </c:cat>
          <c:val>
            <c:numRef>
              <c:f>Subtotals!$I$160:$I$167</c:f>
              <c:numCache>
                <c:formatCode>General</c:formatCode>
                <c:ptCount val="8"/>
                <c:pt idx="0">
                  <c:v>0</c:v>
                </c:pt>
                <c:pt idx="1">
                  <c:v>0</c:v>
                </c:pt>
                <c:pt idx="2">
                  <c:v>0</c:v>
                </c:pt>
                <c:pt idx="3">
                  <c:v>0</c:v>
                </c:pt>
                <c:pt idx="4">
                  <c:v>0</c:v>
                </c:pt>
                <c:pt idx="5">
                  <c:v>0</c:v>
                </c:pt>
                <c:pt idx="6">
                  <c:v>0</c:v>
                </c:pt>
                <c:pt idx="7">
                  <c:v>0</c:v>
                </c:pt>
              </c:numCache>
            </c:numRef>
          </c:val>
        </c:ser>
        <c:ser>
          <c:idx val="4"/>
          <c:order val="4"/>
          <c:tx>
            <c:v>Lower Risk</c:v>
          </c:tx>
          <c:spPr>
            <a:solidFill>
              <a:srgbClr val="00FF00"/>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Subtotals!$B$160:$B$167</c:f>
              <c:strCache>
                <c:ptCount val="8"/>
                <c:pt idx="0">
                  <c:v>q1</c:v>
                </c:pt>
                <c:pt idx="1">
                  <c:v>q4</c:v>
                </c:pt>
                <c:pt idx="2">
                  <c:v>q11</c:v>
                </c:pt>
                <c:pt idx="3">
                  <c:v>q13</c:v>
                </c:pt>
                <c:pt idx="4">
                  <c:v>q17</c:v>
                </c:pt>
                <c:pt idx="5">
                  <c:v>q45</c:v>
                </c:pt>
                <c:pt idx="6">
                  <c:v>q59</c:v>
                </c:pt>
                <c:pt idx="7">
                  <c:v>q60</c:v>
                </c:pt>
              </c:strCache>
            </c:strRef>
          </c:cat>
          <c:val>
            <c:numRef>
              <c:f>Subtotals!$J$160:$J$167</c:f>
              <c:numCache>
                <c:formatCode>General</c:formatCode>
                <c:ptCount val="8"/>
                <c:pt idx="0">
                  <c:v>0</c:v>
                </c:pt>
                <c:pt idx="1">
                  <c:v>0</c:v>
                </c:pt>
                <c:pt idx="2">
                  <c:v>0</c:v>
                </c:pt>
                <c:pt idx="3">
                  <c:v>0</c:v>
                </c:pt>
                <c:pt idx="4">
                  <c:v>0</c:v>
                </c:pt>
                <c:pt idx="5">
                  <c:v>0</c:v>
                </c:pt>
                <c:pt idx="6">
                  <c:v>0</c:v>
                </c:pt>
                <c:pt idx="7">
                  <c:v>0</c:v>
                </c:pt>
              </c:numCache>
            </c:numRef>
          </c:val>
        </c:ser>
        <c:dLbls>
          <c:showLegendKey val="0"/>
          <c:showVal val="0"/>
          <c:showCatName val="0"/>
          <c:showSerName val="0"/>
          <c:showPercent val="0"/>
          <c:showBubbleSize val="0"/>
        </c:dLbls>
        <c:gapWidth val="150"/>
        <c:overlap val="100"/>
        <c:axId val="468370760"/>
        <c:axId val="468371544"/>
      </c:barChart>
      <c:catAx>
        <c:axId val="468370760"/>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468371544"/>
        <c:crosses val="autoZero"/>
        <c:auto val="1"/>
        <c:lblAlgn val="ctr"/>
        <c:lblOffset val="100"/>
        <c:tickLblSkip val="1"/>
        <c:tickMarkSkip val="1"/>
        <c:noMultiLvlLbl val="0"/>
      </c:catAx>
      <c:valAx>
        <c:axId val="468371544"/>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468370760"/>
        <c:crosses val="autoZero"/>
        <c:crossBetween val="between"/>
      </c:valAx>
      <c:spPr>
        <a:solidFill>
          <a:srgbClr val="C0C0C0"/>
        </a:solidFill>
        <a:ln w="12700">
          <a:solidFill>
            <a:srgbClr val="808080"/>
          </a:solidFill>
          <a:prstDash val="solid"/>
        </a:ln>
      </c:spPr>
    </c:plotArea>
    <c:legend>
      <c:legendPos val="r"/>
      <c:layout>
        <c:manualLayout>
          <c:xMode val="edge"/>
          <c:yMode val="edge"/>
          <c:wMode val="edge"/>
          <c:hMode val="edge"/>
          <c:x val="0.86058519793459554"/>
          <c:y val="0.36563922901707768"/>
          <c:w val="0.98623063683304646"/>
          <c:h val="0.5770932047590966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3883285483927807E-2"/>
          <c:y val="3.2967032967032968E-2"/>
          <c:w val="0.75257858237117159"/>
          <c:h val="0.87692307692307692"/>
        </c:manualLayout>
      </c:layout>
      <c:barChart>
        <c:barDir val="bar"/>
        <c:grouping val="stacked"/>
        <c:varyColors val="0"/>
        <c:ser>
          <c:idx val="0"/>
          <c:order val="0"/>
          <c:tx>
            <c:v>Higher Risk</c:v>
          </c:tx>
          <c:spPr>
            <a:solidFill>
              <a:srgbClr val="FF0000"/>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Subtotals!$B$176:$B$179</c:f>
              <c:strCache>
                <c:ptCount val="4"/>
                <c:pt idx="0">
                  <c:v>q26</c:v>
                </c:pt>
                <c:pt idx="1">
                  <c:v>q28</c:v>
                </c:pt>
                <c:pt idx="2">
                  <c:v>q32</c:v>
                </c:pt>
                <c:pt idx="3">
                  <c:v>q39</c:v>
                </c:pt>
              </c:strCache>
            </c:strRef>
          </c:cat>
          <c:val>
            <c:numRef>
              <c:f>Subtotals!$F$176:$F$179</c:f>
              <c:numCache>
                <c:formatCode>General</c:formatCode>
                <c:ptCount val="4"/>
                <c:pt idx="0">
                  <c:v>0</c:v>
                </c:pt>
                <c:pt idx="1">
                  <c:v>0</c:v>
                </c:pt>
                <c:pt idx="2">
                  <c:v>0</c:v>
                </c:pt>
                <c:pt idx="3">
                  <c:v>0</c:v>
                </c:pt>
              </c:numCache>
            </c:numRef>
          </c:val>
        </c:ser>
        <c:ser>
          <c:idx val="1"/>
          <c:order val="1"/>
          <c:tx>
            <c:v> </c:v>
          </c:tx>
          <c:spPr>
            <a:solidFill>
              <a:srgbClr val="FF6600"/>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Subtotals!$B$176:$B$179</c:f>
              <c:strCache>
                <c:ptCount val="4"/>
                <c:pt idx="0">
                  <c:v>q26</c:v>
                </c:pt>
                <c:pt idx="1">
                  <c:v>q28</c:v>
                </c:pt>
                <c:pt idx="2">
                  <c:v>q32</c:v>
                </c:pt>
                <c:pt idx="3">
                  <c:v>q39</c:v>
                </c:pt>
              </c:strCache>
            </c:strRef>
          </c:cat>
          <c:val>
            <c:numRef>
              <c:f>Subtotals!$G$176:$G$179</c:f>
              <c:numCache>
                <c:formatCode>General</c:formatCode>
                <c:ptCount val="4"/>
                <c:pt idx="0">
                  <c:v>0</c:v>
                </c:pt>
                <c:pt idx="1">
                  <c:v>0</c:v>
                </c:pt>
                <c:pt idx="2">
                  <c:v>0</c:v>
                </c:pt>
                <c:pt idx="3">
                  <c:v>0</c:v>
                </c:pt>
              </c:numCache>
            </c:numRef>
          </c:val>
        </c:ser>
        <c:ser>
          <c:idx val="2"/>
          <c:order val="2"/>
          <c:tx>
            <c:v> </c:v>
          </c:tx>
          <c:spPr>
            <a:solidFill>
              <a:srgbClr val="FFCC99"/>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Subtotals!$B$176:$B$179</c:f>
              <c:strCache>
                <c:ptCount val="4"/>
                <c:pt idx="0">
                  <c:v>q26</c:v>
                </c:pt>
                <c:pt idx="1">
                  <c:v>q28</c:v>
                </c:pt>
                <c:pt idx="2">
                  <c:v>q32</c:v>
                </c:pt>
                <c:pt idx="3">
                  <c:v>q39</c:v>
                </c:pt>
              </c:strCache>
            </c:strRef>
          </c:cat>
          <c:val>
            <c:numRef>
              <c:f>Subtotals!$H$176:$H$179</c:f>
              <c:numCache>
                <c:formatCode>General</c:formatCode>
                <c:ptCount val="4"/>
                <c:pt idx="0">
                  <c:v>0</c:v>
                </c:pt>
                <c:pt idx="1">
                  <c:v>0</c:v>
                </c:pt>
                <c:pt idx="2">
                  <c:v>0</c:v>
                </c:pt>
                <c:pt idx="3">
                  <c:v>0</c:v>
                </c:pt>
              </c:numCache>
            </c:numRef>
          </c:val>
        </c:ser>
        <c:ser>
          <c:idx val="3"/>
          <c:order val="3"/>
          <c:tx>
            <c:v> </c:v>
          </c:tx>
          <c:spPr>
            <a:solidFill>
              <a:srgbClr val="FFFF00"/>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Subtotals!$B$176:$B$179</c:f>
              <c:strCache>
                <c:ptCount val="4"/>
                <c:pt idx="0">
                  <c:v>q26</c:v>
                </c:pt>
                <c:pt idx="1">
                  <c:v>q28</c:v>
                </c:pt>
                <c:pt idx="2">
                  <c:v>q32</c:v>
                </c:pt>
                <c:pt idx="3">
                  <c:v>q39</c:v>
                </c:pt>
              </c:strCache>
            </c:strRef>
          </c:cat>
          <c:val>
            <c:numRef>
              <c:f>Subtotals!$I$176:$I$179</c:f>
              <c:numCache>
                <c:formatCode>General</c:formatCode>
                <c:ptCount val="4"/>
                <c:pt idx="0">
                  <c:v>0</c:v>
                </c:pt>
                <c:pt idx="1">
                  <c:v>0</c:v>
                </c:pt>
                <c:pt idx="2">
                  <c:v>0</c:v>
                </c:pt>
                <c:pt idx="3">
                  <c:v>0</c:v>
                </c:pt>
              </c:numCache>
            </c:numRef>
          </c:val>
        </c:ser>
        <c:ser>
          <c:idx val="4"/>
          <c:order val="4"/>
          <c:tx>
            <c:v>Lower Risk</c:v>
          </c:tx>
          <c:spPr>
            <a:solidFill>
              <a:srgbClr val="00FF00"/>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Subtotals!$B$176:$B$179</c:f>
              <c:strCache>
                <c:ptCount val="4"/>
                <c:pt idx="0">
                  <c:v>q26</c:v>
                </c:pt>
                <c:pt idx="1">
                  <c:v>q28</c:v>
                </c:pt>
                <c:pt idx="2">
                  <c:v>q32</c:v>
                </c:pt>
                <c:pt idx="3">
                  <c:v>q39</c:v>
                </c:pt>
              </c:strCache>
            </c:strRef>
          </c:cat>
          <c:val>
            <c:numRef>
              <c:f>Subtotals!$J$176:$J$179</c:f>
              <c:numCache>
                <c:formatCode>General</c:formatCode>
                <c:ptCount val="4"/>
                <c:pt idx="0">
                  <c:v>0</c:v>
                </c:pt>
                <c:pt idx="1">
                  <c:v>0</c:v>
                </c:pt>
                <c:pt idx="2">
                  <c:v>0</c:v>
                </c:pt>
                <c:pt idx="3">
                  <c:v>0</c:v>
                </c:pt>
              </c:numCache>
            </c:numRef>
          </c:val>
        </c:ser>
        <c:dLbls>
          <c:showLegendKey val="0"/>
          <c:showVal val="0"/>
          <c:showCatName val="0"/>
          <c:showSerName val="0"/>
          <c:showPercent val="0"/>
          <c:showBubbleSize val="0"/>
        </c:dLbls>
        <c:gapWidth val="150"/>
        <c:overlap val="100"/>
        <c:axId val="468373896"/>
        <c:axId val="468375072"/>
      </c:barChart>
      <c:catAx>
        <c:axId val="468373896"/>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468375072"/>
        <c:crosses val="autoZero"/>
        <c:auto val="1"/>
        <c:lblAlgn val="ctr"/>
        <c:lblOffset val="100"/>
        <c:tickLblSkip val="1"/>
        <c:tickMarkSkip val="1"/>
        <c:noMultiLvlLbl val="0"/>
      </c:catAx>
      <c:valAx>
        <c:axId val="468375072"/>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468373896"/>
        <c:crosses val="autoZero"/>
        <c:crossBetween val="between"/>
      </c:valAx>
      <c:spPr>
        <a:solidFill>
          <a:srgbClr val="C0C0C0"/>
        </a:solidFill>
        <a:ln w="12700">
          <a:solidFill>
            <a:srgbClr val="808080"/>
          </a:solidFill>
          <a:prstDash val="solid"/>
        </a:ln>
      </c:spPr>
    </c:plotArea>
    <c:legend>
      <c:legendPos val="r"/>
      <c:layout>
        <c:manualLayout>
          <c:xMode val="edge"/>
          <c:yMode val="edge"/>
          <c:wMode val="edge"/>
          <c:hMode val="edge"/>
          <c:x val="0.86082618538662048"/>
          <c:y val="0.36703296703296701"/>
          <c:w val="0.9862559190410477"/>
          <c:h val="0.57802197802197797"/>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3756494020434132E-2"/>
          <c:y val="3.2894807289112378E-2"/>
          <c:w val="0.7530023459295484"/>
          <c:h val="0.87719486104299671"/>
        </c:manualLayout>
      </c:layout>
      <c:barChart>
        <c:barDir val="bar"/>
        <c:grouping val="stacked"/>
        <c:varyColors val="0"/>
        <c:ser>
          <c:idx val="0"/>
          <c:order val="0"/>
          <c:tx>
            <c:v>Higher Risk</c:v>
          </c:tx>
          <c:spPr>
            <a:solidFill>
              <a:srgbClr val="FF0000"/>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Subtotals!$B$188:$B$191</c:f>
              <c:strCache>
                <c:ptCount val="4"/>
                <c:pt idx="0">
                  <c:v>q38</c:v>
                </c:pt>
                <c:pt idx="1">
                  <c:v>q40</c:v>
                </c:pt>
                <c:pt idx="2">
                  <c:v>q41</c:v>
                </c:pt>
                <c:pt idx="3">
                  <c:v>q47</c:v>
                </c:pt>
              </c:strCache>
            </c:strRef>
          </c:cat>
          <c:val>
            <c:numRef>
              <c:f>Subtotals!$F$188:$F$191</c:f>
              <c:numCache>
                <c:formatCode>General</c:formatCode>
                <c:ptCount val="4"/>
                <c:pt idx="0">
                  <c:v>0</c:v>
                </c:pt>
                <c:pt idx="1">
                  <c:v>0</c:v>
                </c:pt>
                <c:pt idx="2">
                  <c:v>0</c:v>
                </c:pt>
                <c:pt idx="3">
                  <c:v>0</c:v>
                </c:pt>
              </c:numCache>
            </c:numRef>
          </c:val>
        </c:ser>
        <c:ser>
          <c:idx val="1"/>
          <c:order val="1"/>
          <c:tx>
            <c:v> </c:v>
          </c:tx>
          <c:spPr>
            <a:solidFill>
              <a:srgbClr val="FF6600"/>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Subtotals!$B$188:$B$191</c:f>
              <c:strCache>
                <c:ptCount val="4"/>
                <c:pt idx="0">
                  <c:v>q38</c:v>
                </c:pt>
                <c:pt idx="1">
                  <c:v>q40</c:v>
                </c:pt>
                <c:pt idx="2">
                  <c:v>q41</c:v>
                </c:pt>
                <c:pt idx="3">
                  <c:v>q47</c:v>
                </c:pt>
              </c:strCache>
            </c:strRef>
          </c:cat>
          <c:val>
            <c:numRef>
              <c:f>Subtotals!$G$188:$G$191</c:f>
              <c:numCache>
                <c:formatCode>General</c:formatCode>
                <c:ptCount val="4"/>
                <c:pt idx="0">
                  <c:v>0</c:v>
                </c:pt>
                <c:pt idx="1">
                  <c:v>0</c:v>
                </c:pt>
                <c:pt idx="2">
                  <c:v>0</c:v>
                </c:pt>
                <c:pt idx="3">
                  <c:v>0</c:v>
                </c:pt>
              </c:numCache>
            </c:numRef>
          </c:val>
        </c:ser>
        <c:ser>
          <c:idx val="2"/>
          <c:order val="2"/>
          <c:tx>
            <c:v> </c:v>
          </c:tx>
          <c:spPr>
            <a:solidFill>
              <a:srgbClr val="FFCC99"/>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Subtotals!$B$188:$B$191</c:f>
              <c:strCache>
                <c:ptCount val="4"/>
                <c:pt idx="0">
                  <c:v>q38</c:v>
                </c:pt>
                <c:pt idx="1">
                  <c:v>q40</c:v>
                </c:pt>
                <c:pt idx="2">
                  <c:v>q41</c:v>
                </c:pt>
                <c:pt idx="3">
                  <c:v>q47</c:v>
                </c:pt>
              </c:strCache>
            </c:strRef>
          </c:cat>
          <c:val>
            <c:numRef>
              <c:f>Subtotals!$H$188:$H$191</c:f>
              <c:numCache>
                <c:formatCode>General</c:formatCode>
                <c:ptCount val="4"/>
                <c:pt idx="0">
                  <c:v>0</c:v>
                </c:pt>
                <c:pt idx="1">
                  <c:v>0</c:v>
                </c:pt>
                <c:pt idx="2">
                  <c:v>0</c:v>
                </c:pt>
                <c:pt idx="3">
                  <c:v>0</c:v>
                </c:pt>
              </c:numCache>
            </c:numRef>
          </c:val>
        </c:ser>
        <c:ser>
          <c:idx val="3"/>
          <c:order val="3"/>
          <c:tx>
            <c:v> </c:v>
          </c:tx>
          <c:spPr>
            <a:solidFill>
              <a:srgbClr val="FFFF00"/>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Subtotals!$B$188:$B$191</c:f>
              <c:strCache>
                <c:ptCount val="4"/>
                <c:pt idx="0">
                  <c:v>q38</c:v>
                </c:pt>
                <c:pt idx="1">
                  <c:v>q40</c:v>
                </c:pt>
                <c:pt idx="2">
                  <c:v>q41</c:v>
                </c:pt>
                <c:pt idx="3">
                  <c:v>q47</c:v>
                </c:pt>
              </c:strCache>
            </c:strRef>
          </c:cat>
          <c:val>
            <c:numRef>
              <c:f>Subtotals!$I$188:$I$191</c:f>
              <c:numCache>
                <c:formatCode>General</c:formatCode>
                <c:ptCount val="4"/>
                <c:pt idx="0">
                  <c:v>0</c:v>
                </c:pt>
                <c:pt idx="1">
                  <c:v>0</c:v>
                </c:pt>
                <c:pt idx="2">
                  <c:v>0</c:v>
                </c:pt>
                <c:pt idx="3">
                  <c:v>0</c:v>
                </c:pt>
              </c:numCache>
            </c:numRef>
          </c:val>
        </c:ser>
        <c:ser>
          <c:idx val="4"/>
          <c:order val="4"/>
          <c:tx>
            <c:v>Lower Risk</c:v>
          </c:tx>
          <c:spPr>
            <a:solidFill>
              <a:srgbClr val="00FF00"/>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Subtotals!$B$188:$B$191</c:f>
              <c:strCache>
                <c:ptCount val="4"/>
                <c:pt idx="0">
                  <c:v>q38</c:v>
                </c:pt>
                <c:pt idx="1">
                  <c:v>q40</c:v>
                </c:pt>
                <c:pt idx="2">
                  <c:v>q41</c:v>
                </c:pt>
                <c:pt idx="3">
                  <c:v>q47</c:v>
                </c:pt>
              </c:strCache>
            </c:strRef>
          </c:cat>
          <c:val>
            <c:numRef>
              <c:f>Subtotals!$J$188:$J$191</c:f>
              <c:numCache>
                <c:formatCode>General</c:formatCode>
                <c:ptCount val="4"/>
                <c:pt idx="0">
                  <c:v>0</c:v>
                </c:pt>
                <c:pt idx="1">
                  <c:v>0</c:v>
                </c:pt>
                <c:pt idx="2">
                  <c:v>0</c:v>
                </c:pt>
                <c:pt idx="3">
                  <c:v>0</c:v>
                </c:pt>
              </c:numCache>
            </c:numRef>
          </c:val>
        </c:ser>
        <c:dLbls>
          <c:showLegendKey val="0"/>
          <c:showVal val="0"/>
          <c:showCatName val="0"/>
          <c:showSerName val="0"/>
          <c:showPercent val="0"/>
          <c:showBubbleSize val="0"/>
        </c:dLbls>
        <c:gapWidth val="150"/>
        <c:overlap val="100"/>
        <c:axId val="474222408"/>
        <c:axId val="474223192"/>
      </c:barChart>
      <c:catAx>
        <c:axId val="474222408"/>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474223192"/>
        <c:crosses val="autoZero"/>
        <c:auto val="1"/>
        <c:lblAlgn val="ctr"/>
        <c:lblOffset val="100"/>
        <c:tickLblSkip val="1"/>
        <c:tickMarkSkip val="1"/>
        <c:noMultiLvlLbl val="0"/>
      </c:catAx>
      <c:valAx>
        <c:axId val="474223192"/>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474222408"/>
        <c:crosses val="autoZero"/>
        <c:crossBetween val="between"/>
      </c:valAx>
      <c:spPr>
        <a:solidFill>
          <a:srgbClr val="C0C0C0"/>
        </a:solidFill>
        <a:ln w="12700">
          <a:solidFill>
            <a:srgbClr val="808080"/>
          </a:solidFill>
          <a:prstDash val="solid"/>
        </a:ln>
      </c:spPr>
    </c:plotArea>
    <c:legend>
      <c:legendPos val="r"/>
      <c:layout>
        <c:manualLayout>
          <c:xMode val="edge"/>
          <c:yMode val="edge"/>
          <c:wMode val="edge"/>
          <c:hMode val="edge"/>
          <c:x val="0.86106418515867333"/>
          <c:y val="0.36622876087857442"/>
          <c:w val="0.98627877347235537"/>
          <c:h val="0.57675553713680527"/>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_rels/drawing5.xml.rels><?xml version="1.0" encoding="UTF-8" standalone="yes"?>
<Relationships xmlns="http://schemas.openxmlformats.org/package/2006/relationships"><Relationship Id="rId1" Type="http://schemas.openxmlformats.org/officeDocument/2006/relationships/chart" Target="../charts/chart1.xml"/></Relationships>
</file>

<file path=xl/drawings/_rels/drawing6.xml.rels><?xml version="1.0" encoding="UTF-8" standalone="yes"?>
<Relationships xmlns="http://schemas.openxmlformats.org/package/2006/relationships"><Relationship Id="rId1" Type="http://schemas.openxmlformats.org/officeDocument/2006/relationships/chart" Target="../charts/chart2.xml"/></Relationships>
</file>

<file path=xl/drawings/_rels/drawing7.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image" Target="../media/image8.jpeg"/><Relationship Id="rId7" Type="http://schemas.openxmlformats.org/officeDocument/2006/relationships/chart" Target="../charts/chart7.xml"/><Relationship Id="rId2" Type="http://schemas.openxmlformats.org/officeDocument/2006/relationships/chart" Target="../charts/chart3.xml"/><Relationship Id="rId1" Type="http://schemas.openxmlformats.org/officeDocument/2006/relationships/image" Target="../media/image7.jpeg"/><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_rels/drawing8.xml.rels><?xml version="1.0" encoding="UTF-8" standalone="yes"?>
<Relationships xmlns="http://schemas.openxmlformats.org/package/2006/relationships"><Relationship Id="rId8" Type="http://schemas.openxmlformats.org/officeDocument/2006/relationships/chart" Target="../charts/chart17.xml"/><Relationship Id="rId3" Type="http://schemas.openxmlformats.org/officeDocument/2006/relationships/image" Target="../media/image8.jpeg"/><Relationship Id="rId7" Type="http://schemas.openxmlformats.org/officeDocument/2006/relationships/chart" Target="../charts/chart16.xml"/><Relationship Id="rId2" Type="http://schemas.openxmlformats.org/officeDocument/2006/relationships/chart" Target="../charts/chart12.xml"/><Relationship Id="rId1" Type="http://schemas.openxmlformats.org/officeDocument/2006/relationships/image" Target="../media/image7.jpeg"/><Relationship Id="rId6" Type="http://schemas.openxmlformats.org/officeDocument/2006/relationships/chart" Target="../charts/chart15.xml"/><Relationship Id="rId11" Type="http://schemas.openxmlformats.org/officeDocument/2006/relationships/chart" Target="../charts/chart20.xml"/><Relationship Id="rId5" Type="http://schemas.openxmlformats.org/officeDocument/2006/relationships/chart" Target="../charts/chart14.xml"/><Relationship Id="rId10" Type="http://schemas.openxmlformats.org/officeDocument/2006/relationships/chart" Target="../charts/chart19.xml"/><Relationship Id="rId4" Type="http://schemas.openxmlformats.org/officeDocument/2006/relationships/chart" Target="../charts/chart13.xml"/><Relationship Id="rId9" Type="http://schemas.openxmlformats.org/officeDocument/2006/relationships/chart" Target="../charts/chart18.xml"/></Relationships>
</file>

<file path=xl/drawings/_rels/drawing9.xml.rels><?xml version="1.0" encoding="UTF-8" standalone="yes"?>
<Relationships xmlns="http://schemas.openxmlformats.org/package/2006/relationships"><Relationship Id="rId1" Type="http://schemas.openxmlformats.org/officeDocument/2006/relationships/image" Target="../media/image9.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3.vml.rels><?xml version="1.0" encoding="UTF-8" standalone="yes"?>
<Relationships xmlns="http://schemas.openxmlformats.org/package/2006/relationships"><Relationship Id="rId3" Type="http://schemas.openxmlformats.org/officeDocument/2006/relationships/image" Target="../media/image6.emf"/><Relationship Id="rId2" Type="http://schemas.openxmlformats.org/officeDocument/2006/relationships/image" Target="../media/image5.emf"/><Relationship Id="rId1" Type="http://schemas.openxmlformats.org/officeDocument/2006/relationships/image" Target="../media/image4.emf"/></Relationships>
</file>

<file path=xl/drawings/_rels/vmlDrawing4.vml.rels><?xml version="1.0" encoding="UTF-8" standalone="yes"?>
<Relationships xmlns="http://schemas.openxmlformats.org/package/2006/relationships"><Relationship Id="rId3" Type="http://schemas.openxmlformats.org/officeDocument/2006/relationships/image" Target="../media/image13.emf"/><Relationship Id="rId2" Type="http://schemas.openxmlformats.org/officeDocument/2006/relationships/image" Target="../media/image12.emf"/><Relationship Id="rId1" Type="http://schemas.openxmlformats.org/officeDocument/2006/relationships/image" Target="../media/image15.emf"/><Relationship Id="rId6" Type="http://schemas.openxmlformats.org/officeDocument/2006/relationships/image" Target="../media/image10.emf"/><Relationship Id="rId5" Type="http://schemas.openxmlformats.org/officeDocument/2006/relationships/image" Target="../media/image11.emf"/><Relationship Id="rId4" Type="http://schemas.openxmlformats.org/officeDocument/2006/relationships/image" Target="../media/image14.emf"/></Relationships>
</file>

<file path=xl/drawings/drawing1.xml><?xml version="1.0" encoding="utf-8"?>
<xdr:wsDr xmlns:xdr="http://schemas.openxmlformats.org/drawingml/2006/spreadsheetDrawing" xmlns:a="http://schemas.openxmlformats.org/drawingml/2006/main">
  <xdr:twoCellAnchor>
    <xdr:from>
      <xdr:col>0</xdr:col>
      <xdr:colOff>57150</xdr:colOff>
      <xdr:row>0</xdr:row>
      <xdr:rowOff>57150</xdr:rowOff>
    </xdr:from>
    <xdr:to>
      <xdr:col>10</xdr:col>
      <xdr:colOff>219075</xdr:colOff>
      <xdr:row>79</xdr:row>
      <xdr:rowOff>38100</xdr:rowOff>
    </xdr:to>
    <xdr:grpSp>
      <xdr:nvGrpSpPr>
        <xdr:cNvPr id="9241" name="Group 21"/>
        <xdr:cNvGrpSpPr>
          <a:grpSpLocks/>
        </xdr:cNvGrpSpPr>
      </xdr:nvGrpSpPr>
      <xdr:grpSpPr bwMode="auto">
        <a:xfrm>
          <a:off x="57150" y="57150"/>
          <a:ext cx="5495925" cy="11287125"/>
          <a:chOff x="6" y="6"/>
          <a:chExt cx="577" cy="1185"/>
        </a:xfrm>
      </xdr:grpSpPr>
      <xdr:sp macro="" textlink="">
        <xdr:nvSpPr>
          <xdr:cNvPr id="9223" name="Text Box 7"/>
          <xdr:cNvSpPr txBox="1">
            <a:spLocks noChangeArrowheads="1"/>
          </xdr:cNvSpPr>
        </xdr:nvSpPr>
        <xdr:spPr bwMode="auto">
          <a:xfrm>
            <a:off x="6" y="6"/>
            <a:ext cx="577" cy="58"/>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0" anchor="t" upright="1"/>
          <a:lstStyle/>
          <a:p>
            <a:pPr algn="ctr" rtl="0">
              <a:defRPr sz="1000"/>
            </a:pPr>
            <a:endParaRPr lang="en-GB" sz="1400" b="1" i="0" u="none" strike="noStrike" baseline="0">
              <a:solidFill>
                <a:srgbClr val="000000"/>
              </a:solidFill>
              <a:latin typeface="Arial"/>
              <a:cs typeface="Arial"/>
            </a:endParaRPr>
          </a:p>
          <a:p>
            <a:pPr algn="ctr" rtl="0">
              <a:defRPr sz="1000"/>
            </a:pPr>
            <a:r>
              <a:rPr lang="en-GB" sz="1400" b="1" i="0" u="none" strike="noStrike" baseline="0">
                <a:solidFill>
                  <a:srgbClr val="000000"/>
                </a:solidFill>
                <a:latin typeface="Arial"/>
                <a:cs typeface="Arial"/>
              </a:rPr>
              <a:t>HSE Management Standards Analysis Tool</a:t>
            </a:r>
          </a:p>
        </xdr:txBody>
      </xdr:sp>
      <xdr:sp macro="" textlink="">
        <xdr:nvSpPr>
          <xdr:cNvPr id="9225" name="Text Box 9"/>
          <xdr:cNvSpPr txBox="1">
            <a:spLocks noChangeArrowheads="1"/>
          </xdr:cNvSpPr>
        </xdr:nvSpPr>
        <xdr:spPr bwMode="auto">
          <a:xfrm>
            <a:off x="6" y="81"/>
            <a:ext cx="577" cy="111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GB" sz="1000" b="1" i="0" u="none" strike="noStrike" baseline="0">
                <a:solidFill>
                  <a:srgbClr val="000000"/>
                </a:solidFill>
                <a:latin typeface="Arial"/>
                <a:cs typeface="Arial"/>
              </a:rPr>
              <a:t>Before you start</a:t>
            </a:r>
            <a:endParaRPr lang="en-GB" sz="1000" b="0" i="0" u="none" strike="noStrike" baseline="0">
              <a:solidFill>
                <a:srgbClr val="000000"/>
              </a:solidFill>
              <a:latin typeface="Arial"/>
              <a:cs typeface="Arial"/>
            </a:endParaRPr>
          </a:p>
          <a:p>
            <a:pPr algn="l" rtl="0">
              <a:defRPr sz="1000"/>
            </a:pPr>
            <a:r>
              <a:rPr lang="en-GB" sz="1000" b="0" i="0" u="none" strike="noStrike" baseline="0">
                <a:solidFill>
                  <a:srgbClr val="000000"/>
                </a:solidFill>
                <a:latin typeface="Arial"/>
                <a:cs typeface="Arial"/>
              </a:rPr>
              <a:t>We recommend that you refer to the full instructions in the HSE Management Standards (MS) Analysis Tool User Manual before you start using the HSE MS Analysis Tool.</a:t>
            </a:r>
          </a:p>
          <a:p>
            <a:pPr algn="l" rtl="0">
              <a:defRPr sz="1000"/>
            </a:pPr>
            <a:endParaRPr lang="en-GB" sz="1000" b="0" i="0" u="none" strike="noStrike" baseline="0">
              <a:solidFill>
                <a:srgbClr val="000000"/>
              </a:solidFill>
              <a:latin typeface="Arial"/>
              <a:cs typeface="Arial"/>
            </a:endParaRPr>
          </a:p>
          <a:p>
            <a:pPr algn="l" rtl="0">
              <a:defRPr sz="1000"/>
            </a:pPr>
            <a:r>
              <a:rPr lang="en-GB" sz="1000" b="1" i="0" u="none" strike="noStrike" baseline="0">
                <a:solidFill>
                  <a:srgbClr val="FF0000"/>
                </a:solidFill>
                <a:latin typeface="Arial"/>
                <a:cs typeface="Arial"/>
              </a:rPr>
              <a:t>Important!</a:t>
            </a:r>
            <a:r>
              <a:rPr lang="en-GB" sz="1000" b="1" i="0" u="none" strike="noStrike" baseline="0">
                <a:solidFill>
                  <a:srgbClr val="000000"/>
                </a:solidFill>
                <a:latin typeface="Arial"/>
                <a:cs typeface="Arial"/>
              </a:rPr>
              <a:t> To make the HSE MS Analysis Tool work, save a copy to your computer.</a:t>
            </a:r>
            <a:endParaRPr lang="en-GB" sz="1000" b="0" i="0" u="none" strike="noStrike" baseline="0">
              <a:solidFill>
                <a:srgbClr val="000000"/>
              </a:solidFill>
              <a:latin typeface="Arial"/>
              <a:cs typeface="Arial"/>
            </a:endParaRPr>
          </a:p>
          <a:p>
            <a:pPr algn="l" rtl="0">
              <a:defRPr sz="1000"/>
            </a:pPr>
            <a:endParaRPr lang="en-GB" sz="1000" b="0" i="0" u="none" strike="noStrike" baseline="0">
              <a:solidFill>
                <a:srgbClr val="000000"/>
              </a:solidFill>
              <a:latin typeface="Arial"/>
              <a:cs typeface="Arial"/>
            </a:endParaRPr>
          </a:p>
          <a:p>
            <a:pPr algn="l" rtl="0">
              <a:defRPr sz="1000"/>
            </a:pPr>
            <a:r>
              <a:rPr lang="en-GB" sz="1000" b="0" i="0" u="none" strike="noStrike" baseline="0">
                <a:solidFill>
                  <a:srgbClr val="000000"/>
                </a:solidFill>
                <a:latin typeface="Arial"/>
                <a:cs typeface="Arial"/>
              </a:rPr>
              <a:t>When you opened the file you may have been asked whether you wished to "enable" or "disable" macros. If you clicked the "Enable Macros"  button you may proceed. If you clicked "Disable Macros", close Excel and reopen the HSE MS Analysis Tool selecting the "Enable Macros" button.</a:t>
            </a:r>
          </a:p>
          <a:p>
            <a:pPr algn="l" rtl="0">
              <a:defRPr sz="1000"/>
            </a:pPr>
            <a:endParaRPr lang="en-GB" sz="1000" b="0" i="0" u="none" strike="noStrike" baseline="0">
              <a:solidFill>
                <a:srgbClr val="000000"/>
              </a:solidFill>
              <a:latin typeface="Arial"/>
              <a:cs typeface="Arial"/>
            </a:endParaRPr>
          </a:p>
          <a:p>
            <a:pPr algn="l" rtl="0">
              <a:defRPr sz="1000"/>
            </a:pPr>
            <a:r>
              <a:rPr lang="en-GB" sz="1000" b="0" i="0" u="none" strike="noStrike" baseline="0">
                <a:solidFill>
                  <a:srgbClr val="000000"/>
                </a:solidFill>
                <a:latin typeface="Arial"/>
                <a:cs typeface="Arial"/>
              </a:rPr>
              <a:t>If the 'Enter Questionnaire Scores' worksheet is empty, you should verify that your security settings will allow macros to be run. To do this, go to the 'Tools' menu and select 'Macro'. Then select 'Security'. Ensure that security is set to either "Medium" or "Low" ("Medium" is the recommended option). You can restore security settings when you have finished using the HSE MS Analysis Tool. You should close and reopen Excel if it is already open. We recommend that you restore the original setting as soon as you have finished using the application.</a:t>
            </a:r>
          </a:p>
          <a:p>
            <a:pPr algn="l" rtl="0">
              <a:defRPr sz="1000"/>
            </a:pPr>
            <a:endParaRPr lang="en-GB" sz="1000" b="0" i="0" u="none" strike="noStrike" baseline="0">
              <a:solidFill>
                <a:srgbClr val="000000"/>
              </a:solidFill>
              <a:latin typeface="Arial"/>
              <a:cs typeface="Arial"/>
            </a:endParaRPr>
          </a:p>
          <a:p>
            <a:pPr algn="l" rtl="0">
              <a:defRPr sz="1000"/>
            </a:pPr>
            <a:r>
              <a:rPr lang="en-GB" sz="1000" b="1" i="0" u="none" strike="noStrike" baseline="0">
                <a:solidFill>
                  <a:srgbClr val="000000"/>
                </a:solidFill>
                <a:latin typeface="Arial"/>
                <a:cs typeface="Arial"/>
              </a:rPr>
              <a:t>Brief instructions</a:t>
            </a:r>
            <a:endParaRPr lang="en-GB" sz="1000" b="0" i="0" u="none" strike="noStrike" baseline="0">
              <a:solidFill>
                <a:srgbClr val="000000"/>
              </a:solidFill>
              <a:latin typeface="Arial"/>
              <a:cs typeface="Arial"/>
            </a:endParaRPr>
          </a:p>
          <a:p>
            <a:pPr algn="l" rtl="0">
              <a:defRPr sz="1000"/>
            </a:pPr>
            <a:r>
              <a:rPr lang="en-GB" sz="1000" b="0" i="0" u="none" strike="noStrike" baseline="0">
                <a:solidFill>
                  <a:srgbClr val="000000"/>
                </a:solidFill>
                <a:latin typeface="Arial"/>
                <a:cs typeface="Arial"/>
              </a:rPr>
              <a:t>We suggest that you print these instructions before using the HSE MS Analysis Tool.</a:t>
            </a:r>
          </a:p>
          <a:p>
            <a:pPr algn="l" rtl="0">
              <a:defRPr sz="1000"/>
            </a:pPr>
            <a:endParaRPr lang="en-GB" sz="1000" b="0" i="0" u="none" strike="noStrike" baseline="0">
              <a:solidFill>
                <a:srgbClr val="000000"/>
              </a:solidFill>
              <a:latin typeface="Arial"/>
              <a:cs typeface="Arial"/>
            </a:endParaRPr>
          </a:p>
          <a:p>
            <a:pPr algn="l" rtl="0">
              <a:defRPr sz="1000"/>
            </a:pPr>
            <a:r>
              <a:rPr lang="en-GB" sz="1000" b="0" i="0" u="none" strike="noStrike" baseline="0">
                <a:solidFill>
                  <a:srgbClr val="000000"/>
                </a:solidFill>
                <a:latin typeface="Arial"/>
                <a:cs typeface="Arial"/>
              </a:rPr>
              <a:t>At the bottom of the screen you will see a series of tabs. Clicking on the tabs allows you to move to different worksheets. A brief summary of the content of these worksheets is described below. Please do not change the names of any of the worksheets as doing so will affect the operation of this spreadsheet.</a:t>
            </a:r>
          </a:p>
          <a:p>
            <a:pPr algn="l" rtl="0">
              <a:defRPr sz="1000"/>
            </a:pPr>
            <a:endParaRPr lang="en-GB" sz="1000" b="0" i="0" u="none" strike="noStrike" baseline="0">
              <a:solidFill>
                <a:srgbClr val="000000"/>
              </a:solidFill>
              <a:latin typeface="Arial"/>
              <a:cs typeface="Arial"/>
            </a:endParaRPr>
          </a:p>
          <a:p>
            <a:pPr algn="l" rtl="0">
              <a:defRPr sz="1000"/>
            </a:pPr>
            <a:r>
              <a:rPr lang="en-GB" sz="1000" b="1" i="0" u="none" strike="noStrike" baseline="0">
                <a:solidFill>
                  <a:srgbClr val="000000"/>
                </a:solidFill>
                <a:latin typeface="Arial"/>
                <a:cs typeface="Arial"/>
              </a:rPr>
              <a:t>Categories:</a:t>
            </a:r>
            <a:r>
              <a:rPr lang="en-GB" sz="1000" b="0" i="0" u="none" strike="noStrike" baseline="0">
                <a:solidFill>
                  <a:srgbClr val="000000"/>
                </a:solidFill>
                <a:latin typeface="Arial"/>
                <a:cs typeface="Arial"/>
              </a:rPr>
              <a:t> The Categories tab allows you to set up the HSE MS Analysis Tool to enter results for different groups of staff. You can use this to set up your own choice of group identifiers in up to twelve categories. If you wish to use this facility, you must do this before entering any results. </a:t>
            </a:r>
          </a:p>
          <a:p>
            <a:pPr algn="l" rtl="0">
              <a:defRPr sz="1000"/>
            </a:pPr>
            <a:r>
              <a:rPr lang="en-GB" sz="1000" b="0" i="0" u="none" strike="noStrike" baseline="0">
                <a:solidFill>
                  <a:srgbClr val="000000"/>
                </a:solidFill>
                <a:latin typeface="Arial"/>
                <a:cs typeface="Arial"/>
              </a:rPr>
              <a:t> </a:t>
            </a:r>
          </a:p>
          <a:p>
            <a:pPr algn="l" rtl="0">
              <a:defRPr sz="1000"/>
            </a:pPr>
            <a:r>
              <a:rPr lang="en-GB" sz="1000" b="1" i="0" u="none" strike="noStrike" baseline="0">
                <a:solidFill>
                  <a:srgbClr val="000000"/>
                </a:solidFill>
                <a:latin typeface="Arial"/>
                <a:cs typeface="Arial"/>
              </a:rPr>
              <a:t>Enter Questionnaire Scores:</a:t>
            </a:r>
            <a:r>
              <a:rPr lang="en-GB" sz="1000" b="0" i="0" u="none" strike="noStrike" baseline="0">
                <a:solidFill>
                  <a:srgbClr val="000000"/>
                </a:solidFill>
                <a:latin typeface="Arial"/>
                <a:cs typeface="Arial"/>
              </a:rPr>
              <a:t> Enter your results by clicking on the 'Enter Questionnaire Scores' tab at the bottom of this worksheet. This opens a form that allows you to enter the answers to the 35 questions in a series of screens. </a:t>
            </a:r>
          </a:p>
          <a:p>
            <a:pPr algn="l" rtl="0">
              <a:defRPr sz="1000"/>
            </a:pPr>
            <a:endParaRPr lang="en-GB" sz="1000" b="0" i="0" u="none" strike="noStrike" baseline="0">
              <a:solidFill>
                <a:srgbClr val="000000"/>
              </a:solidFill>
              <a:latin typeface="Arial"/>
              <a:cs typeface="Arial"/>
            </a:endParaRPr>
          </a:p>
          <a:p>
            <a:pPr algn="l" rtl="0">
              <a:defRPr sz="1000"/>
            </a:pPr>
            <a:r>
              <a:rPr lang="en-GB" sz="1000" b="1" i="0" u="none" strike="noStrike" baseline="0">
                <a:solidFill>
                  <a:srgbClr val="000000"/>
                </a:solidFill>
                <a:latin typeface="Arial"/>
                <a:cs typeface="Arial"/>
              </a:rPr>
              <a:t>Data Sets:</a:t>
            </a:r>
            <a:r>
              <a:rPr lang="en-GB" sz="1000" b="0" i="0" u="none" strike="noStrike" baseline="0">
                <a:solidFill>
                  <a:srgbClr val="000000"/>
                </a:solidFill>
                <a:latin typeface="Arial"/>
                <a:cs typeface="Arial"/>
              </a:rPr>
              <a:t> Select the benchmark survey data against which you wish to compare scores.</a:t>
            </a:r>
          </a:p>
          <a:p>
            <a:pPr algn="l" rtl="0">
              <a:defRPr sz="1000"/>
            </a:pPr>
            <a:endParaRPr lang="en-GB" sz="1000" b="0" i="0" u="none" strike="noStrike" baseline="0">
              <a:solidFill>
                <a:srgbClr val="000000"/>
              </a:solidFill>
              <a:latin typeface="Arial"/>
              <a:cs typeface="Arial"/>
            </a:endParaRPr>
          </a:p>
          <a:p>
            <a:pPr algn="l" rtl="0">
              <a:defRPr sz="1000"/>
            </a:pPr>
            <a:r>
              <a:rPr lang="en-GB" sz="1000" b="1" i="0" u="none" strike="noStrike" baseline="0">
                <a:solidFill>
                  <a:srgbClr val="000000"/>
                </a:solidFill>
                <a:latin typeface="Arial"/>
                <a:cs typeface="Arial"/>
              </a:rPr>
              <a:t>Summary of Results:</a:t>
            </a:r>
            <a:r>
              <a:rPr lang="en-GB" sz="1000" b="0" i="0" u="none" strike="noStrike" baseline="0">
                <a:solidFill>
                  <a:srgbClr val="000000"/>
                </a:solidFill>
                <a:latin typeface="Arial"/>
                <a:cs typeface="Arial"/>
              </a:rPr>
              <a:t> The 'Summary of Results' worksheet gives an overall summary of your results, the results for all the questionnaires you have entered to date grouped by main stressors, allows you to compare them with the results from a large national survey of employees, and suggests 'Interim Targets' and 'Longer Term Targets'.</a:t>
            </a:r>
          </a:p>
          <a:p>
            <a:pPr algn="l" rtl="0">
              <a:defRPr sz="1000"/>
            </a:pPr>
            <a:endParaRPr lang="en-GB" sz="1000" b="0" i="0" u="none" strike="noStrike" baseline="0">
              <a:solidFill>
                <a:srgbClr val="000000"/>
              </a:solidFill>
              <a:latin typeface="Arial"/>
              <a:cs typeface="Arial"/>
            </a:endParaRPr>
          </a:p>
          <a:p>
            <a:pPr algn="l" rtl="0">
              <a:defRPr sz="1000"/>
            </a:pPr>
            <a:r>
              <a:rPr lang="en-GB" sz="1000" b="1" i="0" u="none" strike="noStrike" baseline="0">
                <a:solidFill>
                  <a:srgbClr val="000000"/>
                </a:solidFill>
                <a:latin typeface="Arial"/>
                <a:cs typeface="Arial"/>
              </a:rPr>
              <a:t>Question by question:</a:t>
            </a:r>
            <a:r>
              <a:rPr lang="en-GB" sz="1000" b="0" i="0" u="none" strike="noStrike" baseline="0">
                <a:solidFill>
                  <a:srgbClr val="000000"/>
                </a:solidFill>
                <a:latin typeface="Arial"/>
                <a:cs typeface="Arial"/>
              </a:rPr>
              <a:t> This worksheet shows your results broken down by individual questions. Please note caveats on interpretation in the HSE MS Analysis Tool User Manual.  </a:t>
            </a:r>
          </a:p>
          <a:p>
            <a:pPr algn="l" rtl="0">
              <a:defRPr sz="1000"/>
            </a:pPr>
            <a:endParaRPr lang="en-GB" sz="1000" b="0" i="0" u="none" strike="noStrike" baseline="0">
              <a:solidFill>
                <a:srgbClr val="000000"/>
              </a:solidFill>
              <a:latin typeface="Arial"/>
              <a:cs typeface="Arial"/>
            </a:endParaRPr>
          </a:p>
          <a:p>
            <a:pPr algn="l" rtl="0">
              <a:defRPr sz="1000"/>
            </a:pPr>
            <a:r>
              <a:rPr lang="en-GB" sz="1000" b="1" i="0" u="none" strike="noStrike" baseline="0">
                <a:solidFill>
                  <a:srgbClr val="000000"/>
                </a:solidFill>
                <a:latin typeface="Arial"/>
                <a:cs typeface="Arial"/>
              </a:rPr>
              <a:t>Raw Data:</a:t>
            </a:r>
            <a:r>
              <a:rPr lang="en-GB" sz="1000" b="0" i="0" u="none" strike="noStrike" baseline="0">
                <a:solidFill>
                  <a:srgbClr val="000000"/>
                </a:solidFill>
                <a:latin typeface="Arial"/>
                <a:cs typeface="Arial"/>
              </a:rPr>
              <a:t> A table of raw scores that enables you to filter data. If you want to create results for different categories of staff, please see instructions in the HSE MS Analysis Tool User Manual.</a:t>
            </a:r>
          </a:p>
          <a:p>
            <a:pPr algn="l" rtl="0">
              <a:defRPr sz="1000"/>
            </a:pPr>
            <a:endParaRPr lang="en-GB" sz="1000" b="0" i="0" u="none" strike="noStrike" baseline="0">
              <a:solidFill>
                <a:srgbClr val="000000"/>
              </a:solidFill>
              <a:latin typeface="Arial"/>
              <a:cs typeface="Arial"/>
            </a:endParaRPr>
          </a:p>
          <a:p>
            <a:pPr algn="l" rtl="0">
              <a:defRPr sz="1000"/>
            </a:pPr>
            <a:r>
              <a:rPr lang="en-GB" sz="1000" b="1" i="0" u="none" strike="noStrike" baseline="0">
                <a:solidFill>
                  <a:srgbClr val="000000"/>
                </a:solidFill>
                <a:latin typeface="Arial"/>
                <a:cs typeface="Arial"/>
              </a:rPr>
              <a:t>Options: </a:t>
            </a:r>
            <a:r>
              <a:rPr lang="en-GB" sz="1000" b="0" i="0" u="none" strike="noStrike" baseline="0">
                <a:solidFill>
                  <a:srgbClr val="000000"/>
                </a:solidFill>
                <a:latin typeface="Arial"/>
                <a:cs typeface="Arial"/>
              </a:rPr>
              <a:t>This worksheet includes a number of options, including an alternative data-entry facility  and facilities to import raw data from another copy or copies of the HSE MS Analysis Tool or from a text file.</a:t>
            </a:r>
          </a:p>
          <a:p>
            <a:pPr algn="l" rtl="0">
              <a:defRPr sz="1000"/>
            </a:pPr>
            <a:endParaRPr lang="en-GB" sz="1000" b="0" i="0" u="none" strike="noStrike" baseline="0">
              <a:solidFill>
                <a:srgbClr val="000000"/>
              </a:solidFill>
              <a:latin typeface="Arial"/>
              <a:cs typeface="Arial"/>
            </a:endParaRPr>
          </a:p>
        </xdr:txBody>
      </xdr:sp>
    </xdr:grpSp>
    <xdr:clientData/>
  </xdr:twoCellAnchor>
  <mc:AlternateContent xmlns:mc="http://schemas.openxmlformats.org/markup-compatibility/2006">
    <mc:Choice xmlns:a14="http://schemas.microsoft.com/office/drawing/2010/main" Requires="a14">
      <xdr:twoCellAnchor editAs="oneCell">
        <xdr:from>
          <xdr:col>0</xdr:col>
          <xdr:colOff>38100</xdr:colOff>
          <xdr:row>0</xdr:row>
          <xdr:rowOff>45720</xdr:rowOff>
        </xdr:from>
        <xdr:to>
          <xdr:col>10</xdr:col>
          <xdr:colOff>289560</xdr:colOff>
          <xdr:row>64</xdr:row>
          <xdr:rowOff>83820</xdr:rowOff>
        </xdr:to>
        <xdr:sp macro="" textlink="">
          <xdr:nvSpPr>
            <xdr:cNvPr id="9229" name="lblMacroWarning" hidden="1">
              <a:extLst>
                <a:ext uri="{63B3BB69-23CF-44E3-9099-C40C66FF867C}">
                  <a14:compatExt spid="_x0000_s922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10.xml><?xml version="1.0" encoding="utf-8"?>
<xdr:wsDr xmlns:xdr="http://schemas.openxmlformats.org/drawingml/2006/spreadsheetDrawing" xmlns:a="http://schemas.openxmlformats.org/drawingml/2006/main">
  <xdr:twoCellAnchor>
    <xdr:from>
      <xdr:col>0</xdr:col>
      <xdr:colOff>95250</xdr:colOff>
      <xdr:row>13</xdr:row>
      <xdr:rowOff>95250</xdr:rowOff>
    </xdr:from>
    <xdr:to>
      <xdr:col>8</xdr:col>
      <xdr:colOff>38100</xdr:colOff>
      <xdr:row>24</xdr:row>
      <xdr:rowOff>114300</xdr:rowOff>
    </xdr:to>
    <xdr:grpSp>
      <xdr:nvGrpSpPr>
        <xdr:cNvPr id="24633" name="Group 27"/>
        <xdr:cNvGrpSpPr>
          <a:grpSpLocks/>
        </xdr:cNvGrpSpPr>
      </xdr:nvGrpSpPr>
      <xdr:grpSpPr bwMode="auto">
        <a:xfrm>
          <a:off x="95250" y="1952625"/>
          <a:ext cx="4210050" cy="1590675"/>
          <a:chOff x="39" y="568"/>
          <a:chExt cx="442" cy="167"/>
        </a:xfrm>
      </xdr:grpSpPr>
      <xdr:sp macro="" textlink="">
        <xdr:nvSpPr>
          <xdr:cNvPr id="24578" name="Text Box 2"/>
          <xdr:cNvSpPr txBox="1">
            <a:spLocks noChangeArrowheads="1"/>
          </xdr:cNvSpPr>
        </xdr:nvSpPr>
        <xdr:spPr bwMode="auto">
          <a:xfrm>
            <a:off x="39" y="568"/>
            <a:ext cx="442" cy="167"/>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en-GB" sz="800" b="1" i="0" u="none" strike="noStrike" baseline="0">
                <a:solidFill>
                  <a:srgbClr val="000000"/>
                </a:solidFill>
                <a:latin typeface="Arial"/>
                <a:cs typeface="Arial"/>
              </a:rPr>
              <a:t>Extract Selected Category</a:t>
            </a:r>
            <a:endParaRPr lang="en-GB" sz="800" b="0" i="0" u="none" strike="noStrike" baseline="0">
              <a:solidFill>
                <a:srgbClr val="000000"/>
              </a:solidFill>
              <a:latin typeface="Arial"/>
              <a:cs typeface="Arial"/>
            </a:endParaRPr>
          </a:p>
          <a:p>
            <a:pPr algn="l" rtl="0">
              <a:defRPr sz="1000"/>
            </a:pPr>
            <a:endParaRPr lang="en-GB" sz="800" b="0" i="0" u="none" strike="noStrike" baseline="0">
              <a:solidFill>
                <a:srgbClr val="000000"/>
              </a:solidFill>
              <a:latin typeface="Arial"/>
              <a:cs typeface="Arial"/>
            </a:endParaRPr>
          </a:p>
          <a:p>
            <a:pPr algn="l" rtl="0">
              <a:defRPr sz="1000"/>
            </a:pPr>
            <a:r>
              <a:rPr lang="en-GB" sz="800" b="0" i="0" u="none" strike="noStrike" baseline="0">
                <a:solidFill>
                  <a:srgbClr val="000000"/>
                </a:solidFill>
                <a:latin typeface="Arial"/>
                <a:cs typeface="Arial"/>
              </a:rPr>
              <a:t>If you've applied a filter to select rows whose category(s) you're interested in, press the Extract button to remove the other rows.</a:t>
            </a:r>
          </a:p>
          <a:p>
            <a:pPr algn="l" rtl="0">
              <a:defRPr sz="1000"/>
            </a:pPr>
            <a:endParaRPr lang="en-GB" sz="800" b="0" i="0" u="none" strike="noStrike" baseline="0">
              <a:solidFill>
                <a:srgbClr val="000000"/>
              </a:solidFill>
              <a:latin typeface="Arial"/>
              <a:cs typeface="Arial"/>
            </a:endParaRPr>
          </a:p>
          <a:p>
            <a:pPr algn="l" rtl="0">
              <a:defRPr sz="1000"/>
            </a:pPr>
            <a:r>
              <a:rPr lang="en-GB" sz="800" b="1" i="0" u="none" strike="noStrike" baseline="0">
                <a:solidFill>
                  <a:srgbClr val="FF0000"/>
                </a:solidFill>
                <a:latin typeface="Arial"/>
                <a:cs typeface="Arial"/>
              </a:rPr>
              <a:t>Caution!</a:t>
            </a:r>
            <a:r>
              <a:rPr lang="en-GB" sz="800" b="0" i="0" u="none" strike="noStrike" baseline="0">
                <a:solidFill>
                  <a:srgbClr val="000000"/>
                </a:solidFill>
                <a:latin typeface="Arial"/>
                <a:cs typeface="Arial"/>
              </a:rPr>
              <a:t> The process is irreversible. You should save the original spreadsheet first (under a different file name) or you may lose data.</a:t>
            </a:r>
          </a:p>
        </xdr:txBody>
      </xdr:sp>
      <mc:AlternateContent xmlns:mc="http://schemas.openxmlformats.org/markup-compatibility/2006">
        <mc:Choice xmlns:a14="http://schemas.microsoft.com/office/drawing/2010/main" Requires="a14">
          <xdr:sp macro="" textlink="">
            <xdr:nvSpPr>
              <xdr:cNvPr id="24579" name="cbExtract" hidden="1">
                <a:extLst>
                  <a:ext uri="{63B3BB69-23CF-44E3-9099-C40C66FF867C}">
                    <a14:compatExt spid="_x0000_s24579"/>
                  </a:ext>
                </a:extLst>
              </xdr:cNvPr>
              <xdr:cNvSpPr/>
            </xdr:nvSpPr>
            <xdr:spPr bwMode="auto">
              <a:xfrm>
                <a:off x="48" y="687"/>
                <a:ext cx="96" cy="32"/>
              </a:xfrm>
              <a:prstGeom prst="rect">
                <a:avLst/>
              </a:prstGeom>
              <a:noFill/>
              <a:ln>
                <a:noFill/>
              </a:ln>
              <a:extLst>
                <a:ext uri="{91240B29-F687-4F45-9708-019B960494DF}">
                  <a14:hiddenLine w="9525">
                    <a:noFill/>
                    <a:miter lim="800000"/>
                    <a:headEnd/>
                    <a:tailEnd/>
                  </a14:hiddenLine>
                </a:ext>
              </a:extLst>
            </xdr:spPr>
          </xdr:sp>
        </mc:Choice>
        <mc:Fallback/>
      </mc:AlternateContent>
    </xdr:grpSp>
    <xdr:clientData/>
  </xdr:twoCellAnchor>
  <xdr:twoCellAnchor>
    <xdr:from>
      <xdr:col>0</xdr:col>
      <xdr:colOff>104775</xdr:colOff>
      <xdr:row>25</xdr:row>
      <xdr:rowOff>85725</xdr:rowOff>
    </xdr:from>
    <xdr:to>
      <xdr:col>8</xdr:col>
      <xdr:colOff>47625</xdr:colOff>
      <xdr:row>52</xdr:row>
      <xdr:rowOff>76200</xdr:rowOff>
    </xdr:to>
    <xdr:grpSp>
      <xdr:nvGrpSpPr>
        <xdr:cNvPr id="24634" name="Group 45"/>
        <xdr:cNvGrpSpPr>
          <a:grpSpLocks/>
        </xdr:cNvGrpSpPr>
      </xdr:nvGrpSpPr>
      <xdr:grpSpPr bwMode="auto">
        <a:xfrm>
          <a:off x="104775" y="3657600"/>
          <a:ext cx="4210050" cy="3848100"/>
          <a:chOff x="13" y="587"/>
          <a:chExt cx="505" cy="458"/>
        </a:xfrm>
      </xdr:grpSpPr>
      <xdr:sp macro="" textlink="">
        <xdr:nvSpPr>
          <xdr:cNvPr id="24581" name="Text Box 5"/>
          <xdr:cNvSpPr txBox="1">
            <a:spLocks noChangeArrowheads="1"/>
          </xdr:cNvSpPr>
        </xdr:nvSpPr>
        <xdr:spPr bwMode="auto">
          <a:xfrm>
            <a:off x="13" y="587"/>
            <a:ext cx="505" cy="4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en-GB" sz="800" b="1" i="0" u="none" strike="noStrike" baseline="0">
                <a:solidFill>
                  <a:srgbClr val="000000"/>
                </a:solidFill>
                <a:latin typeface="Arial"/>
                <a:cs typeface="Arial"/>
              </a:rPr>
              <a:t>Import Raw Data from Excel</a:t>
            </a:r>
            <a:endParaRPr lang="en-GB" sz="800" b="0" i="0" u="none" strike="noStrike" baseline="0">
              <a:solidFill>
                <a:srgbClr val="000000"/>
              </a:solidFill>
              <a:latin typeface="Arial"/>
              <a:cs typeface="Arial"/>
            </a:endParaRPr>
          </a:p>
          <a:p>
            <a:pPr algn="l" rtl="0">
              <a:defRPr sz="1000"/>
            </a:pPr>
            <a:endParaRPr lang="en-GB" sz="800" b="0" i="0" u="none" strike="noStrike" baseline="0">
              <a:solidFill>
                <a:srgbClr val="000000"/>
              </a:solidFill>
              <a:latin typeface="Arial"/>
              <a:cs typeface="Arial"/>
            </a:endParaRPr>
          </a:p>
          <a:p>
            <a:pPr algn="l" rtl="0">
              <a:defRPr sz="1000"/>
            </a:pPr>
            <a:r>
              <a:rPr lang="en-GB" sz="800" b="0" i="0" u="none" strike="noStrike" baseline="0">
                <a:solidFill>
                  <a:srgbClr val="000000"/>
                </a:solidFill>
                <a:latin typeface="Arial"/>
                <a:cs typeface="Arial"/>
              </a:rPr>
              <a:t>Raw data from other copies of the HSE MS Analysis Tool can be collated using this facility.</a:t>
            </a:r>
          </a:p>
          <a:p>
            <a:pPr algn="l" rtl="0">
              <a:defRPr sz="1000"/>
            </a:pPr>
            <a:endParaRPr lang="en-GB" sz="800" b="0" i="0" u="none" strike="noStrike" baseline="0">
              <a:solidFill>
                <a:srgbClr val="000000"/>
              </a:solidFill>
              <a:latin typeface="Arial"/>
              <a:cs typeface="Arial"/>
            </a:endParaRPr>
          </a:p>
          <a:p>
            <a:pPr algn="l" rtl="0">
              <a:defRPr sz="1000"/>
            </a:pPr>
            <a:r>
              <a:rPr lang="en-GB" sz="800" b="0" i="0" u="none" strike="noStrike" baseline="0">
                <a:solidFill>
                  <a:srgbClr val="000000"/>
                </a:solidFill>
                <a:latin typeface="Arial"/>
                <a:cs typeface="Arial"/>
              </a:rPr>
              <a:t>Press the button below and select the folder that contains the xls files you wish to process. When you click OK, each xls file will be opened and any raw data contained in it added to this worksheet.</a:t>
            </a:r>
          </a:p>
          <a:p>
            <a:pPr algn="l" rtl="0">
              <a:defRPr sz="1000"/>
            </a:pPr>
            <a:endParaRPr lang="en-GB" sz="800" b="0" i="0" u="none" strike="noStrike" baseline="0">
              <a:solidFill>
                <a:srgbClr val="000000"/>
              </a:solidFill>
              <a:latin typeface="Arial"/>
              <a:cs typeface="Arial"/>
            </a:endParaRPr>
          </a:p>
          <a:p>
            <a:pPr algn="l" rtl="0">
              <a:defRPr sz="1000"/>
            </a:pPr>
            <a:r>
              <a:rPr lang="en-GB" sz="800" b="0" i="0" u="none" strike="noStrike" baseline="0">
                <a:solidFill>
                  <a:srgbClr val="000000"/>
                </a:solidFill>
                <a:latin typeface="Arial"/>
                <a:cs typeface="Arial"/>
              </a:rPr>
              <a:t>The success of processing depends on matching column headings (e.g. 'Question 15') between source and target 'Raw Data' sheets. If importing from versions of the analysis tool prior to 1.4, you must go to the Categories worksheet and temporarily alter the title of Category A to 'Category A', Category B to 'Category B', etc. If a categories configuraton file is available, you can use this to restore the category titles once the import has been carried out. See the HSE MS Analysis Tool User Manual for further information.</a:t>
            </a:r>
          </a:p>
          <a:p>
            <a:pPr algn="l" rtl="0">
              <a:defRPr sz="1000"/>
            </a:pPr>
            <a:endParaRPr lang="en-GB" sz="800" b="0" i="0" u="none" strike="noStrike" baseline="0">
              <a:solidFill>
                <a:srgbClr val="000000"/>
              </a:solidFill>
              <a:latin typeface="Arial"/>
              <a:cs typeface="Arial"/>
            </a:endParaRPr>
          </a:p>
          <a:p>
            <a:pPr algn="l" rtl="0">
              <a:defRPr sz="1000"/>
            </a:pPr>
            <a:r>
              <a:rPr lang="en-GB" sz="800" b="0" i="0" u="none" strike="noStrike" baseline="0">
                <a:solidFill>
                  <a:srgbClr val="000000"/>
                </a:solidFill>
                <a:latin typeface="Arial"/>
                <a:cs typeface="Arial"/>
              </a:rPr>
              <a:t>For best results and fastest processing, collect all the source files you wish to process in one folder. Put the target (this) file in a separate folder and ensure all other workbooks are closed before proceeding.</a:t>
            </a:r>
          </a:p>
          <a:p>
            <a:pPr algn="l" rtl="0">
              <a:defRPr sz="1000"/>
            </a:pPr>
            <a:endParaRPr lang="en-GB" sz="800" b="0" i="0" u="none" strike="noStrike" baseline="0">
              <a:solidFill>
                <a:srgbClr val="000000"/>
              </a:solidFill>
              <a:latin typeface="Arial"/>
              <a:cs typeface="Arial"/>
            </a:endParaRPr>
          </a:p>
          <a:p>
            <a:pPr algn="l" rtl="0">
              <a:defRPr sz="1000"/>
            </a:pPr>
            <a:r>
              <a:rPr lang="en-GB" sz="800" b="1" i="0" u="none" strike="noStrike" baseline="0">
                <a:solidFill>
                  <a:srgbClr val="FF0000"/>
                </a:solidFill>
                <a:latin typeface="Arial"/>
                <a:cs typeface="Arial"/>
              </a:rPr>
              <a:t>Warning!</a:t>
            </a:r>
            <a:r>
              <a:rPr lang="en-GB" sz="800" b="0" i="0" u="none" strike="noStrike" baseline="0">
                <a:solidFill>
                  <a:srgbClr val="000000"/>
                </a:solidFill>
                <a:latin typeface="Arial"/>
                <a:cs typeface="Arial"/>
              </a:rPr>
              <a:t> Depending upon how many .xls files are being processed, importing raw data may be a lengthy operation.</a:t>
            </a:r>
          </a:p>
        </xdr:txBody>
      </xdr:sp>
      <mc:AlternateContent xmlns:mc="http://schemas.openxmlformats.org/markup-compatibility/2006">
        <mc:Choice xmlns:a14="http://schemas.microsoft.com/office/drawing/2010/main" Requires="a14">
          <xdr:sp macro="" textlink="">
            <xdr:nvSpPr>
              <xdr:cNvPr id="24582" name="cbImport" hidden="1">
                <a:extLst>
                  <a:ext uri="{63B3BB69-23CF-44E3-9099-C40C66FF867C}">
                    <a14:compatExt spid="_x0000_s24582"/>
                  </a:ext>
                </a:extLst>
              </xdr:cNvPr>
              <xdr:cNvSpPr/>
            </xdr:nvSpPr>
            <xdr:spPr bwMode="auto">
              <a:xfrm>
                <a:off x="22" y="992"/>
                <a:ext cx="110" cy="36"/>
              </a:xfrm>
              <a:prstGeom prst="rect">
                <a:avLst/>
              </a:prstGeom>
              <a:noFill/>
              <a:ln>
                <a:noFill/>
              </a:ln>
              <a:extLst>
                <a:ext uri="{91240B29-F687-4F45-9708-019B960494DF}">
                  <a14:hiddenLine w="9525">
                    <a:noFill/>
                    <a:miter lim="800000"/>
                    <a:headEnd/>
                    <a:tailEnd/>
                  </a14:hiddenLine>
                </a:ext>
              </a:extLst>
            </xdr:spPr>
          </xdr:sp>
        </mc:Choice>
        <mc:Fallback/>
      </mc:AlternateContent>
    </xdr:grpSp>
    <xdr:clientData/>
  </xdr:twoCellAnchor>
  <xdr:twoCellAnchor>
    <xdr:from>
      <xdr:col>8</xdr:col>
      <xdr:colOff>180975</xdr:colOff>
      <xdr:row>0</xdr:row>
      <xdr:rowOff>114300</xdr:rowOff>
    </xdr:from>
    <xdr:to>
      <xdr:col>16</xdr:col>
      <xdr:colOff>123825</xdr:colOff>
      <xdr:row>39</xdr:row>
      <xdr:rowOff>38100</xdr:rowOff>
    </xdr:to>
    <xdr:grpSp>
      <xdr:nvGrpSpPr>
        <xdr:cNvPr id="24635" name="Group 48"/>
        <xdr:cNvGrpSpPr>
          <a:grpSpLocks/>
        </xdr:cNvGrpSpPr>
      </xdr:nvGrpSpPr>
      <xdr:grpSpPr bwMode="auto">
        <a:xfrm>
          <a:off x="4448175" y="114300"/>
          <a:ext cx="4210050" cy="5495925"/>
          <a:chOff x="467" y="12"/>
          <a:chExt cx="442" cy="577"/>
        </a:xfrm>
      </xdr:grpSpPr>
      <xdr:sp macro="" textlink="">
        <xdr:nvSpPr>
          <xdr:cNvPr id="24584" name="Text Box 8"/>
          <xdr:cNvSpPr txBox="1">
            <a:spLocks noChangeArrowheads="1"/>
          </xdr:cNvSpPr>
        </xdr:nvSpPr>
        <xdr:spPr bwMode="auto">
          <a:xfrm>
            <a:off x="467" y="12"/>
            <a:ext cx="442" cy="577"/>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en-GB" sz="800" b="1" i="0" u="none" strike="noStrike" baseline="0">
                <a:solidFill>
                  <a:srgbClr val="000000"/>
                </a:solidFill>
                <a:latin typeface="Arial"/>
                <a:cs typeface="Arial"/>
              </a:rPr>
              <a:t>Import Raw Data from Text File</a:t>
            </a:r>
            <a:endParaRPr lang="en-GB" sz="800" b="0" i="0" u="none" strike="noStrike" baseline="0">
              <a:solidFill>
                <a:srgbClr val="000000"/>
              </a:solidFill>
              <a:latin typeface="Arial"/>
              <a:cs typeface="Arial"/>
            </a:endParaRPr>
          </a:p>
          <a:p>
            <a:pPr algn="l" rtl="0">
              <a:defRPr sz="1000"/>
            </a:pPr>
            <a:endParaRPr lang="en-GB" sz="800" b="0" i="0" u="none" strike="noStrike" baseline="0">
              <a:solidFill>
                <a:srgbClr val="000000"/>
              </a:solidFill>
              <a:latin typeface="Arial"/>
              <a:cs typeface="Arial"/>
            </a:endParaRPr>
          </a:p>
          <a:p>
            <a:pPr algn="l" rtl="0">
              <a:defRPr sz="1000"/>
            </a:pPr>
            <a:r>
              <a:rPr lang="en-GB" sz="800" b="0" i="0" u="none" strike="noStrike" baseline="0">
                <a:solidFill>
                  <a:srgbClr val="000000"/>
                </a:solidFill>
                <a:latin typeface="Arial"/>
                <a:cs typeface="Arial"/>
              </a:rPr>
              <a:t>Raw data from a delimited text file can be imported using this facility.</a:t>
            </a:r>
          </a:p>
          <a:p>
            <a:pPr algn="l" rtl="0">
              <a:defRPr sz="1000"/>
            </a:pPr>
            <a:endParaRPr lang="en-GB" sz="800" b="0" i="0" u="none" strike="noStrike" baseline="0">
              <a:solidFill>
                <a:srgbClr val="000000"/>
              </a:solidFill>
              <a:latin typeface="Arial"/>
              <a:cs typeface="Arial"/>
            </a:endParaRPr>
          </a:p>
          <a:p>
            <a:pPr algn="l" rtl="0">
              <a:defRPr sz="1000"/>
            </a:pPr>
            <a:r>
              <a:rPr lang="en-GB" sz="800" b="0" i="0" u="none" strike="noStrike" baseline="0">
                <a:solidFill>
                  <a:srgbClr val="000000"/>
                </a:solidFill>
                <a:latin typeface="Arial"/>
                <a:cs typeface="Arial"/>
              </a:rPr>
              <a:t>Press the button below and select the text file that you wish to process.</a:t>
            </a:r>
          </a:p>
          <a:p>
            <a:pPr algn="l" rtl="0">
              <a:defRPr sz="1000"/>
            </a:pPr>
            <a:endParaRPr lang="en-GB" sz="800" b="0" i="0" u="none" strike="noStrike" baseline="0">
              <a:solidFill>
                <a:srgbClr val="000000"/>
              </a:solidFill>
              <a:latin typeface="Arial"/>
              <a:cs typeface="Arial"/>
            </a:endParaRPr>
          </a:p>
          <a:p>
            <a:pPr algn="l" rtl="0">
              <a:defRPr sz="1000"/>
            </a:pPr>
            <a:r>
              <a:rPr lang="en-GB" sz="800" b="0" i="0" u="none" strike="noStrike" baseline="0">
                <a:solidFill>
                  <a:srgbClr val="000000"/>
                </a:solidFill>
                <a:latin typeface="Arial"/>
                <a:cs typeface="Arial"/>
              </a:rPr>
              <a:t>The format of the text file must conform to strict guidelines, similar to those for a comma-separated value (CSV) file.</a:t>
            </a:r>
          </a:p>
          <a:p>
            <a:pPr algn="l" rtl="0">
              <a:defRPr sz="1000"/>
            </a:pPr>
            <a:endParaRPr lang="en-GB" sz="800" b="0" i="0" u="none" strike="noStrike" baseline="0">
              <a:solidFill>
                <a:srgbClr val="000000"/>
              </a:solidFill>
              <a:latin typeface="Arial"/>
              <a:cs typeface="Arial"/>
            </a:endParaRPr>
          </a:p>
          <a:p>
            <a:pPr algn="l" rtl="0">
              <a:defRPr sz="1000"/>
            </a:pPr>
            <a:r>
              <a:rPr lang="en-GB" sz="800" b="0" i="0" u="none" strike="noStrike" baseline="0">
                <a:solidFill>
                  <a:srgbClr val="000000"/>
                </a:solidFill>
                <a:latin typeface="Arial"/>
                <a:cs typeface="Arial"/>
              </a:rPr>
              <a:t>The first line in the file, which usually contains column headings, is ignored by this facility.</a:t>
            </a:r>
          </a:p>
          <a:p>
            <a:pPr algn="l" rtl="0">
              <a:defRPr sz="1000"/>
            </a:pPr>
            <a:endParaRPr lang="en-GB" sz="800" b="0" i="0" u="none" strike="noStrike" baseline="0">
              <a:solidFill>
                <a:srgbClr val="000000"/>
              </a:solidFill>
              <a:latin typeface="Arial"/>
              <a:cs typeface="Arial"/>
            </a:endParaRPr>
          </a:p>
          <a:p>
            <a:pPr algn="l" rtl="0">
              <a:defRPr sz="1000"/>
            </a:pPr>
            <a:r>
              <a:rPr lang="en-GB" sz="800" b="0" i="0" u="none" strike="noStrike" baseline="0">
                <a:solidFill>
                  <a:srgbClr val="000000"/>
                </a:solidFill>
                <a:latin typeface="Arial"/>
                <a:cs typeface="Arial"/>
              </a:rPr>
              <a:t>Each subsequent line represents one record, or one row of this worksheet. </a:t>
            </a:r>
          </a:p>
          <a:p>
            <a:pPr algn="l" rtl="0">
              <a:defRPr sz="1000"/>
            </a:pPr>
            <a:endParaRPr lang="en-GB" sz="800" b="0" i="0" u="none" strike="noStrike" baseline="0">
              <a:solidFill>
                <a:srgbClr val="000000"/>
              </a:solidFill>
              <a:latin typeface="Arial"/>
              <a:cs typeface="Arial"/>
            </a:endParaRPr>
          </a:p>
          <a:p>
            <a:pPr algn="l" rtl="0">
              <a:defRPr sz="1000"/>
            </a:pPr>
            <a:r>
              <a:rPr lang="en-GB" sz="800" b="0" i="0" u="none" strike="noStrike" baseline="0">
                <a:solidFill>
                  <a:srgbClr val="000000"/>
                </a:solidFill>
                <a:latin typeface="Arial"/>
                <a:cs typeface="Arial"/>
              </a:rPr>
              <a:t>The first field in the row is assumed to be an ordinal and is ignored. </a:t>
            </a:r>
          </a:p>
          <a:p>
            <a:pPr algn="l" rtl="0">
              <a:defRPr sz="1000"/>
            </a:pPr>
            <a:endParaRPr lang="en-GB" sz="800" b="0" i="0" u="none" strike="noStrike" baseline="0">
              <a:solidFill>
                <a:srgbClr val="000000"/>
              </a:solidFill>
              <a:latin typeface="Arial"/>
              <a:cs typeface="Arial"/>
            </a:endParaRPr>
          </a:p>
          <a:p>
            <a:pPr algn="l" rtl="0">
              <a:defRPr sz="1000"/>
            </a:pPr>
            <a:r>
              <a:rPr lang="en-GB" sz="800" b="0" i="0" u="none" strike="noStrike" baseline="0">
                <a:solidFill>
                  <a:srgbClr val="000000"/>
                </a:solidFill>
                <a:latin typeface="Arial"/>
                <a:cs typeface="Arial"/>
              </a:rPr>
              <a:t>The next twelve fields are integers that index into the categories columns found on the 'Categories' worksheet.</a:t>
            </a:r>
            <a:r>
              <a:rPr lang="en-GB" sz="800" b="1" i="0" u="none" strike="noStrike" baseline="0">
                <a:solidFill>
                  <a:srgbClr val="000000"/>
                </a:solidFill>
                <a:latin typeface="Arial"/>
                <a:cs typeface="Arial"/>
              </a:rPr>
              <a:t> NB</a:t>
            </a:r>
            <a:r>
              <a:rPr lang="en-GB" sz="800" b="0" i="0" u="none" strike="noStrike" baseline="0">
                <a:solidFill>
                  <a:srgbClr val="000000"/>
                </a:solidFill>
                <a:latin typeface="Arial"/>
                <a:cs typeface="Arial"/>
              </a:rPr>
              <a:t>: If a category set contains </a:t>
            </a:r>
            <a:r>
              <a:rPr lang="en-GB" sz="800" b="0" i="1" u="none" strike="noStrike" baseline="0">
                <a:solidFill>
                  <a:srgbClr val="000000"/>
                </a:solidFill>
                <a:latin typeface="Arial"/>
                <a:cs typeface="Arial"/>
              </a:rPr>
              <a:t>&lt;None&gt;</a:t>
            </a:r>
            <a:r>
              <a:rPr lang="en-GB" sz="800" b="0" i="0" u="none" strike="noStrike" baseline="0">
                <a:solidFill>
                  <a:srgbClr val="000000"/>
                </a:solidFill>
                <a:latin typeface="Arial"/>
                <a:cs typeface="Arial"/>
              </a:rPr>
              <a:t> as the first option, an index of 1 selects the </a:t>
            </a:r>
            <a:r>
              <a:rPr lang="en-GB" sz="800" b="0" i="1" u="none" strike="noStrike" baseline="0">
                <a:solidFill>
                  <a:srgbClr val="000000"/>
                </a:solidFill>
                <a:latin typeface="Arial"/>
                <a:cs typeface="Arial"/>
              </a:rPr>
              <a:t>second</a:t>
            </a:r>
            <a:r>
              <a:rPr lang="en-GB" sz="800" b="0" i="0" u="none" strike="noStrike" baseline="0">
                <a:solidFill>
                  <a:srgbClr val="000000"/>
                </a:solidFill>
                <a:latin typeface="Arial"/>
                <a:cs typeface="Arial"/>
              </a:rPr>
              <a:t> entry for a category, 2 selects the </a:t>
            </a:r>
            <a:r>
              <a:rPr lang="en-GB" sz="800" b="0" i="1" u="none" strike="noStrike" baseline="0">
                <a:solidFill>
                  <a:srgbClr val="000000"/>
                </a:solidFill>
                <a:latin typeface="Arial"/>
                <a:cs typeface="Arial"/>
              </a:rPr>
              <a:t>third</a:t>
            </a:r>
            <a:r>
              <a:rPr lang="en-GB" sz="800" b="0" i="0" u="none" strike="noStrike" baseline="0">
                <a:solidFill>
                  <a:srgbClr val="000000"/>
                </a:solidFill>
                <a:latin typeface="Arial"/>
                <a:cs typeface="Arial"/>
              </a:rPr>
              <a:t>, and so on.</a:t>
            </a:r>
          </a:p>
          <a:p>
            <a:pPr algn="l" rtl="0">
              <a:defRPr sz="1000"/>
            </a:pPr>
            <a:endParaRPr lang="en-GB" sz="800" b="0" i="0" u="none" strike="noStrike" baseline="0">
              <a:solidFill>
                <a:srgbClr val="000000"/>
              </a:solidFill>
              <a:latin typeface="Arial"/>
              <a:cs typeface="Arial"/>
            </a:endParaRPr>
          </a:p>
          <a:p>
            <a:pPr algn="l" rtl="0">
              <a:defRPr sz="1000"/>
            </a:pPr>
            <a:r>
              <a:rPr lang="en-GB" sz="800" b="0" i="0" u="none" strike="noStrike" baseline="0">
                <a:solidFill>
                  <a:srgbClr val="000000"/>
                </a:solidFill>
                <a:latin typeface="Arial"/>
                <a:cs typeface="Arial"/>
              </a:rPr>
              <a:t>The rest of the fields are transferred as is to this worksheet, i.e. they are assumed to be actual question responses.</a:t>
            </a:r>
          </a:p>
          <a:p>
            <a:pPr algn="l" rtl="0">
              <a:defRPr sz="1000"/>
            </a:pPr>
            <a:endParaRPr lang="en-GB" sz="800" b="0" i="0" u="none" strike="noStrike" baseline="0">
              <a:solidFill>
                <a:srgbClr val="000000"/>
              </a:solidFill>
              <a:latin typeface="Arial"/>
              <a:cs typeface="Arial"/>
            </a:endParaRPr>
          </a:p>
          <a:p>
            <a:pPr algn="l" rtl="0">
              <a:defRPr sz="1000"/>
            </a:pPr>
            <a:r>
              <a:rPr lang="en-GB" sz="800" b="0" i="0" u="none" strike="noStrike" baseline="0">
                <a:solidFill>
                  <a:srgbClr val="000000"/>
                </a:solidFill>
                <a:latin typeface="Arial"/>
                <a:cs typeface="Arial"/>
              </a:rPr>
              <a:t>Use the Delimiter setting below to set the ASCII character code of the delimiter used in your file. The following is a list of some commonly used codes:</a:t>
            </a:r>
          </a:p>
          <a:p>
            <a:pPr algn="l" rtl="0">
              <a:defRPr sz="1000"/>
            </a:pPr>
            <a:endParaRPr lang="en-GB" sz="800" b="0" i="0" u="none" strike="noStrike" baseline="0">
              <a:solidFill>
                <a:srgbClr val="000000"/>
              </a:solidFill>
              <a:latin typeface="Arial"/>
              <a:cs typeface="Arial"/>
            </a:endParaRPr>
          </a:p>
          <a:p>
            <a:pPr algn="l" rtl="0">
              <a:defRPr sz="1000"/>
            </a:pPr>
            <a:r>
              <a:rPr lang="en-GB" sz="800" b="0" i="0" u="none" strike="noStrike" baseline="0">
                <a:solidFill>
                  <a:srgbClr val="000000"/>
                </a:solidFill>
                <a:latin typeface="Arial"/>
                <a:cs typeface="Arial"/>
              </a:rPr>
              <a:t>9 Tab</a:t>
            </a:r>
          </a:p>
          <a:p>
            <a:pPr algn="l" rtl="0">
              <a:defRPr sz="1000"/>
            </a:pPr>
            <a:r>
              <a:rPr lang="en-GB" sz="800" b="0" i="0" u="none" strike="noStrike" baseline="0">
                <a:solidFill>
                  <a:srgbClr val="000000"/>
                </a:solidFill>
                <a:latin typeface="Arial"/>
                <a:cs typeface="Arial"/>
              </a:rPr>
              <a:t>32 Space</a:t>
            </a:r>
          </a:p>
          <a:p>
            <a:pPr algn="l" rtl="0">
              <a:defRPr sz="1000"/>
            </a:pPr>
            <a:r>
              <a:rPr lang="en-GB" sz="800" b="0" i="0" u="none" strike="noStrike" baseline="0">
                <a:solidFill>
                  <a:srgbClr val="000000"/>
                </a:solidFill>
                <a:latin typeface="Arial"/>
                <a:cs typeface="Arial"/>
              </a:rPr>
              <a:t>44 Comma</a:t>
            </a:r>
          </a:p>
          <a:p>
            <a:pPr algn="l" rtl="0">
              <a:defRPr sz="1000"/>
            </a:pPr>
            <a:r>
              <a:rPr lang="en-GB" sz="800" b="0" i="0" u="none" strike="noStrike" baseline="0">
                <a:solidFill>
                  <a:srgbClr val="000000"/>
                </a:solidFill>
                <a:latin typeface="Arial"/>
                <a:cs typeface="Arial"/>
              </a:rPr>
              <a:t>58 Colon</a:t>
            </a:r>
          </a:p>
          <a:p>
            <a:pPr algn="l" rtl="0">
              <a:defRPr sz="1000"/>
            </a:pPr>
            <a:r>
              <a:rPr lang="en-GB" sz="800" b="0" i="0" u="none" strike="noStrike" baseline="0">
                <a:solidFill>
                  <a:srgbClr val="000000"/>
                </a:solidFill>
                <a:latin typeface="Arial"/>
                <a:cs typeface="Arial"/>
              </a:rPr>
              <a:t>59 Semicolon</a:t>
            </a:r>
          </a:p>
          <a:p>
            <a:pPr algn="l" rtl="0">
              <a:defRPr sz="1000"/>
            </a:pPr>
            <a:endParaRPr lang="en-GB" sz="800" b="0" i="0" u="none" strike="noStrike" baseline="0">
              <a:solidFill>
                <a:srgbClr val="000000"/>
              </a:solidFill>
              <a:latin typeface="Arial"/>
              <a:cs typeface="Arial"/>
            </a:endParaRPr>
          </a:p>
          <a:p>
            <a:pPr algn="l" rtl="0">
              <a:defRPr sz="1000"/>
            </a:pPr>
            <a:endParaRPr lang="en-GB" sz="800" b="0" i="0" u="none" strike="noStrike" baseline="0">
              <a:solidFill>
                <a:srgbClr val="000000"/>
              </a:solidFill>
              <a:latin typeface="Arial"/>
              <a:cs typeface="Arial"/>
            </a:endParaRPr>
          </a:p>
          <a:p>
            <a:pPr algn="l" rtl="0">
              <a:defRPr sz="1000"/>
            </a:pPr>
            <a:endParaRPr lang="en-GB" sz="800" b="0" i="0" u="none" strike="noStrike" baseline="0">
              <a:solidFill>
                <a:srgbClr val="000000"/>
              </a:solidFill>
              <a:latin typeface="Arial"/>
              <a:cs typeface="Arial"/>
            </a:endParaRPr>
          </a:p>
        </xdr:txBody>
      </xdr:sp>
      <mc:AlternateContent xmlns:mc="http://schemas.openxmlformats.org/markup-compatibility/2006">
        <mc:Choice xmlns:a14="http://schemas.microsoft.com/office/drawing/2010/main" Requires="a14">
          <xdr:sp macro="" textlink="">
            <xdr:nvSpPr>
              <xdr:cNvPr id="24585" name="Label1" hidden="1">
                <a:extLst>
                  <a:ext uri="{63B3BB69-23CF-44E3-9099-C40C66FF867C}">
                    <a14:compatExt spid="_x0000_s24585"/>
                  </a:ext>
                </a:extLst>
              </xdr:cNvPr>
              <xdr:cNvSpPr/>
            </xdr:nvSpPr>
            <xdr:spPr bwMode="auto">
              <a:xfrm>
                <a:off x="543" y="525"/>
                <a:ext cx="63" cy="24"/>
              </a:xfrm>
              <a:prstGeom prst="rect">
                <a:avLst/>
              </a:prstGeom>
              <a:noFill/>
              <a:ln>
                <a:noFill/>
              </a:ln>
              <a:extLst>
                <a:ext uri="{91240B29-F687-4F45-9708-019B960494DF}">
                  <a14:hiddenLine w="9525">
                    <a:no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24586" name="txtDelimiter" hidden="1">
                <a:extLst>
                  <a:ext uri="{63B3BB69-23CF-44E3-9099-C40C66FF867C}">
                    <a14:compatExt spid="_x0000_s24586"/>
                  </a:ext>
                </a:extLst>
              </xdr:cNvPr>
              <xdr:cNvSpPr/>
            </xdr:nvSpPr>
            <xdr:spPr bwMode="auto">
              <a:xfrm>
                <a:off x="616" y="522"/>
                <a:ext cx="48" cy="24"/>
              </a:xfrm>
              <a:prstGeom prst="rect">
                <a:avLst/>
              </a:prstGeom>
              <a:noFill/>
              <a:ln>
                <a:noFill/>
              </a:ln>
              <a:extLst>
                <a:ext uri="{91240B29-F687-4F45-9708-019B960494DF}">
                  <a14:hiddenLine w="9525">
                    <a:no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24587" name="cbProcessTextFile" hidden="1">
                <a:extLst>
                  <a:ext uri="{63B3BB69-23CF-44E3-9099-C40C66FF867C}">
                    <a14:compatExt spid="_x0000_s24587"/>
                  </a:ext>
                </a:extLst>
              </xdr:cNvPr>
              <xdr:cNvSpPr/>
            </xdr:nvSpPr>
            <xdr:spPr bwMode="auto">
              <a:xfrm>
                <a:off x="690" y="516"/>
                <a:ext cx="99" cy="32"/>
              </a:xfrm>
              <a:prstGeom prst="rect">
                <a:avLst/>
              </a:prstGeom>
              <a:noFill/>
              <a:ln>
                <a:noFill/>
              </a:ln>
              <a:extLst>
                <a:ext uri="{91240B29-F687-4F45-9708-019B960494DF}">
                  <a14:hiddenLine w="9525">
                    <a:noFill/>
                    <a:miter lim="800000"/>
                    <a:headEnd/>
                    <a:tailEnd/>
                  </a14:hiddenLine>
                </a:ext>
              </a:extLst>
            </xdr:spPr>
          </xdr:sp>
        </mc:Choice>
        <mc:Fallback/>
      </mc:AlternateContent>
    </xdr:grpSp>
    <xdr:clientData/>
  </xdr:twoCellAnchor>
  <xdr:twoCellAnchor>
    <xdr:from>
      <xdr:col>0</xdr:col>
      <xdr:colOff>104775</xdr:colOff>
      <xdr:row>0</xdr:row>
      <xdr:rowOff>114300</xdr:rowOff>
    </xdr:from>
    <xdr:to>
      <xdr:col>8</xdr:col>
      <xdr:colOff>47625</xdr:colOff>
      <xdr:row>12</xdr:row>
      <xdr:rowOff>114300</xdr:rowOff>
    </xdr:to>
    <xdr:grpSp>
      <xdr:nvGrpSpPr>
        <xdr:cNvPr id="24636" name="Group 25"/>
        <xdr:cNvGrpSpPr>
          <a:grpSpLocks/>
        </xdr:cNvGrpSpPr>
      </xdr:nvGrpSpPr>
      <xdr:grpSpPr bwMode="auto">
        <a:xfrm>
          <a:off x="104775" y="114300"/>
          <a:ext cx="4210050" cy="1714500"/>
          <a:chOff x="19" y="209"/>
          <a:chExt cx="442" cy="180"/>
        </a:xfrm>
      </xdr:grpSpPr>
      <xdr:sp macro="" textlink="">
        <xdr:nvSpPr>
          <xdr:cNvPr id="24589" name="Text Box 13"/>
          <xdr:cNvSpPr txBox="1">
            <a:spLocks noChangeArrowheads="1"/>
          </xdr:cNvSpPr>
        </xdr:nvSpPr>
        <xdr:spPr bwMode="auto">
          <a:xfrm>
            <a:off x="19" y="209"/>
            <a:ext cx="442" cy="18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en-GB" sz="800" b="1" i="0" u="none" strike="noStrike" baseline="0">
                <a:solidFill>
                  <a:srgbClr val="000000"/>
                </a:solidFill>
                <a:latin typeface="Arial"/>
                <a:cs typeface="Arial"/>
              </a:rPr>
              <a:t>Input Numerical Data</a:t>
            </a:r>
            <a:endParaRPr lang="en-GB" sz="800" b="0" i="0" u="none" strike="noStrike" baseline="0">
              <a:solidFill>
                <a:srgbClr val="000000"/>
              </a:solidFill>
              <a:latin typeface="Arial"/>
              <a:cs typeface="Arial"/>
            </a:endParaRPr>
          </a:p>
          <a:p>
            <a:pPr algn="l" rtl="0">
              <a:defRPr sz="1000"/>
            </a:pPr>
            <a:endParaRPr lang="en-GB" sz="800" b="0" i="0" u="none" strike="noStrike" baseline="0">
              <a:solidFill>
                <a:srgbClr val="000000"/>
              </a:solidFill>
              <a:latin typeface="Arial"/>
              <a:cs typeface="Arial"/>
            </a:endParaRPr>
          </a:p>
          <a:p>
            <a:pPr algn="l" rtl="0">
              <a:defRPr sz="1000"/>
            </a:pPr>
            <a:r>
              <a:rPr lang="en-GB" sz="800" b="0" i="0" u="none" strike="noStrike" baseline="0">
                <a:solidFill>
                  <a:srgbClr val="000000"/>
                </a:solidFill>
                <a:latin typeface="Arial"/>
                <a:cs typeface="Arial"/>
              </a:rPr>
              <a:t>The following facility provides for more rapid data entry. It requires that responses on the paper questionnaires that you are processing be labelled with numbers (1 to 5). The method of data input is most efficient when used in conjunction with a numeric key pad and is therefore not suited for use with a laptop computer.</a:t>
            </a:r>
          </a:p>
          <a:p>
            <a:pPr algn="l" rtl="0">
              <a:defRPr sz="1000"/>
            </a:pPr>
            <a:endParaRPr lang="en-GB" sz="800" b="0" i="0" u="none" strike="noStrike" baseline="0">
              <a:solidFill>
                <a:srgbClr val="000000"/>
              </a:solidFill>
              <a:latin typeface="Arial"/>
              <a:cs typeface="Arial"/>
            </a:endParaRPr>
          </a:p>
          <a:p>
            <a:pPr algn="l" rtl="0">
              <a:defRPr sz="1000"/>
            </a:pPr>
            <a:r>
              <a:rPr lang="en-GB" sz="800" b="0" i="0" u="none" strike="noStrike" baseline="0">
                <a:solidFill>
                  <a:srgbClr val="000000"/>
                </a:solidFill>
                <a:latin typeface="Arial"/>
                <a:cs typeface="Arial"/>
              </a:rPr>
              <a:t>This facility requires Excel 2000 or later.</a:t>
            </a:r>
          </a:p>
        </xdr:txBody>
      </xdr:sp>
      <mc:AlternateContent xmlns:mc="http://schemas.openxmlformats.org/markup-compatibility/2006">
        <mc:Choice xmlns:a14="http://schemas.microsoft.com/office/drawing/2010/main" Requires="a14">
          <xdr:sp macro="" textlink="">
            <xdr:nvSpPr>
              <xdr:cNvPr id="24590" name="cbInput" hidden="1">
                <a:extLst>
                  <a:ext uri="{63B3BB69-23CF-44E3-9099-C40C66FF867C}">
                    <a14:compatExt spid="_x0000_s24590"/>
                  </a:ext>
                </a:extLst>
              </xdr:cNvPr>
              <xdr:cNvSpPr/>
            </xdr:nvSpPr>
            <xdr:spPr bwMode="auto">
              <a:xfrm>
                <a:off x="25" y="347"/>
                <a:ext cx="96" cy="32"/>
              </a:xfrm>
              <a:prstGeom prst="rect">
                <a:avLst/>
              </a:prstGeom>
              <a:noFill/>
              <a:ln>
                <a:noFill/>
              </a:ln>
              <a:extLst>
                <a:ext uri="{91240B29-F687-4F45-9708-019B960494DF}">
                  <a14:hiddenLine w="9525">
                    <a:noFill/>
                    <a:miter lim="800000"/>
                    <a:headEnd/>
                    <a:tailEnd/>
                  </a14:hiddenLine>
                </a:ext>
              </a:extLst>
            </xdr:spPr>
          </xdr:sp>
        </mc:Choice>
        <mc:Fallback/>
      </mc:AlternateContent>
    </xdr:grpSp>
    <xdr:clientData/>
  </xdr:twoCellAnchor>
</xdr:wsDr>
</file>

<file path=xl/drawings/drawing11.xml><?xml version="1.0" encoding="utf-8"?>
<xdr:wsDr xmlns:xdr="http://schemas.openxmlformats.org/drawingml/2006/spreadsheetDrawing" xmlns:a="http://schemas.openxmlformats.org/drawingml/2006/main">
  <xdr:twoCellAnchor>
    <xdr:from>
      <xdr:col>4</xdr:col>
      <xdr:colOff>104775</xdr:colOff>
      <xdr:row>0</xdr:row>
      <xdr:rowOff>123825</xdr:rowOff>
    </xdr:from>
    <xdr:to>
      <xdr:col>8</xdr:col>
      <xdr:colOff>352425</xdr:colOff>
      <xdr:row>16</xdr:row>
      <xdr:rowOff>57150</xdr:rowOff>
    </xdr:to>
    <xdr:sp macro="" textlink="">
      <xdr:nvSpPr>
        <xdr:cNvPr id="25601" name="Text Box 1"/>
        <xdr:cNvSpPr txBox="1">
          <a:spLocks noChangeArrowheads="1"/>
        </xdr:cNvSpPr>
      </xdr:nvSpPr>
      <xdr:spPr bwMode="auto">
        <a:xfrm>
          <a:off x="7972425" y="123825"/>
          <a:ext cx="2552700" cy="267652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en-GB" sz="800" b="1" i="0" u="none" strike="noStrike" baseline="0">
              <a:solidFill>
                <a:srgbClr val="000000"/>
              </a:solidFill>
              <a:latin typeface="Arial"/>
              <a:cs typeface="Arial"/>
            </a:rPr>
            <a:t>To Add a New Data Set:</a:t>
          </a:r>
          <a:endParaRPr lang="en-GB" sz="800" b="0" i="0" u="none" strike="noStrike" baseline="0">
            <a:solidFill>
              <a:srgbClr val="000000"/>
            </a:solidFill>
            <a:latin typeface="Arial"/>
            <a:cs typeface="Arial"/>
          </a:endParaRPr>
        </a:p>
        <a:p>
          <a:pPr algn="l" rtl="0">
            <a:defRPr sz="1000"/>
          </a:pPr>
          <a:endParaRPr lang="en-GB" sz="800" b="0" i="0" u="none" strike="noStrike" baseline="0">
            <a:solidFill>
              <a:srgbClr val="000000"/>
            </a:solidFill>
            <a:latin typeface="Arial"/>
            <a:cs typeface="Arial"/>
          </a:endParaRPr>
        </a:p>
        <a:p>
          <a:pPr algn="l" rtl="0">
            <a:defRPr sz="1000"/>
          </a:pPr>
          <a:r>
            <a:rPr lang="en-GB" sz="800" b="0" i="0" u="none" strike="noStrike" baseline="0">
              <a:solidFill>
                <a:srgbClr val="000000"/>
              </a:solidFill>
              <a:latin typeface="Arial"/>
              <a:cs typeface="Arial"/>
            </a:rPr>
            <a:t>1. Make a copy of the DS_Blank worksheet.</a:t>
          </a:r>
        </a:p>
        <a:p>
          <a:pPr algn="l" rtl="0">
            <a:defRPr sz="1000"/>
          </a:pPr>
          <a:endParaRPr lang="en-GB" sz="800" b="0" i="0" u="none" strike="noStrike" baseline="0">
            <a:solidFill>
              <a:srgbClr val="000000"/>
            </a:solidFill>
            <a:latin typeface="Arial"/>
            <a:cs typeface="Arial"/>
          </a:endParaRPr>
        </a:p>
        <a:p>
          <a:pPr algn="l" rtl="0">
            <a:defRPr sz="1000"/>
          </a:pPr>
          <a:r>
            <a:rPr lang="en-GB" sz="800" b="0" i="0" u="none" strike="noStrike" baseline="0">
              <a:solidFill>
                <a:srgbClr val="000000"/>
              </a:solidFill>
              <a:latin typeface="Arial"/>
              <a:cs typeface="Arial"/>
            </a:rPr>
            <a:t>2. Rename it, applying the DS_ prefix used with existing data sets.</a:t>
          </a:r>
        </a:p>
        <a:p>
          <a:pPr algn="l" rtl="0">
            <a:defRPr sz="1000"/>
          </a:pPr>
          <a:endParaRPr lang="en-GB" sz="800" b="0" i="0" u="none" strike="noStrike" baseline="0">
            <a:solidFill>
              <a:srgbClr val="000000"/>
            </a:solidFill>
            <a:latin typeface="Arial"/>
            <a:cs typeface="Arial"/>
          </a:endParaRPr>
        </a:p>
        <a:p>
          <a:pPr algn="l" rtl="0">
            <a:defRPr sz="1000"/>
          </a:pPr>
          <a:r>
            <a:rPr lang="en-GB" sz="800" b="0" i="0" u="none" strike="noStrike" baseline="0">
              <a:solidFill>
                <a:srgbClr val="000000"/>
              </a:solidFill>
              <a:latin typeface="Arial"/>
              <a:cs typeface="Arial"/>
            </a:rPr>
            <a:t>3. In your new DS worksheet, populate both tables.</a:t>
          </a:r>
        </a:p>
        <a:p>
          <a:pPr algn="l" rtl="0">
            <a:defRPr sz="1000"/>
          </a:pPr>
          <a:endParaRPr lang="en-GB" sz="800" b="0" i="0" u="none" strike="noStrike" baseline="0">
            <a:solidFill>
              <a:srgbClr val="000000"/>
            </a:solidFill>
            <a:latin typeface="Arial"/>
            <a:cs typeface="Arial"/>
          </a:endParaRPr>
        </a:p>
        <a:p>
          <a:pPr algn="l" rtl="0">
            <a:defRPr sz="1000"/>
          </a:pPr>
          <a:r>
            <a:rPr lang="en-GB" sz="800" b="0" i="0" u="none" strike="noStrike" baseline="0">
              <a:solidFill>
                <a:srgbClr val="000000"/>
              </a:solidFill>
              <a:latin typeface="Arial"/>
              <a:cs typeface="Arial"/>
            </a:rPr>
            <a:t>4. In the configuration table to the left on this worksheet enter a new row, starting with the name of your new DS worksheet.</a:t>
          </a:r>
        </a:p>
        <a:p>
          <a:pPr algn="l" rtl="0">
            <a:defRPr sz="1000"/>
          </a:pPr>
          <a:endParaRPr lang="en-GB" sz="800" b="0" i="0" u="none" strike="noStrike" baseline="0">
            <a:solidFill>
              <a:srgbClr val="000000"/>
            </a:solidFill>
            <a:latin typeface="Arial"/>
            <a:cs typeface="Arial"/>
          </a:endParaRPr>
        </a:p>
        <a:p>
          <a:pPr algn="l" rtl="0">
            <a:defRPr sz="1000"/>
          </a:pPr>
          <a:r>
            <a:rPr lang="en-GB" sz="800" b="0" i="0" u="none" strike="noStrike" baseline="0">
              <a:solidFill>
                <a:srgbClr val="000000"/>
              </a:solidFill>
              <a:latin typeface="Arial"/>
              <a:cs typeface="Arial"/>
            </a:rPr>
            <a:t>5. Once your new data set is functioning correctly, run the ConfigureForHSEUse macro in order to prevent the data set worksheets from being visible to your users.</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85725</xdr:colOff>
      <xdr:row>0</xdr:row>
      <xdr:rowOff>85725</xdr:rowOff>
    </xdr:from>
    <xdr:to>
      <xdr:col>10</xdr:col>
      <xdr:colOff>247650</xdr:colOff>
      <xdr:row>109</xdr:row>
      <xdr:rowOff>28575</xdr:rowOff>
    </xdr:to>
    <xdr:grpSp>
      <xdr:nvGrpSpPr>
        <xdr:cNvPr id="10260" name="Group 16"/>
        <xdr:cNvGrpSpPr>
          <a:grpSpLocks/>
        </xdr:cNvGrpSpPr>
      </xdr:nvGrpSpPr>
      <xdr:grpSpPr bwMode="auto">
        <a:xfrm>
          <a:off x="85725" y="85725"/>
          <a:ext cx="5495925" cy="15516225"/>
          <a:chOff x="10" y="11"/>
          <a:chExt cx="660" cy="1874"/>
        </a:xfrm>
      </xdr:grpSpPr>
      <xdr:sp macro="" textlink="">
        <xdr:nvSpPr>
          <xdr:cNvPr id="10246" name="Text Box 6"/>
          <xdr:cNvSpPr txBox="1">
            <a:spLocks noChangeArrowheads="1"/>
          </xdr:cNvSpPr>
        </xdr:nvSpPr>
        <xdr:spPr bwMode="auto">
          <a:xfrm>
            <a:off x="10" y="11"/>
            <a:ext cx="660" cy="1874"/>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endParaRPr lang="en-GB" sz="800" b="0" i="0" u="none" strike="noStrike" baseline="0">
              <a:solidFill>
                <a:srgbClr val="000000"/>
              </a:solidFill>
              <a:latin typeface="Arial"/>
              <a:cs typeface="Arial"/>
            </a:endParaRPr>
          </a:p>
          <a:p>
            <a:pPr algn="l" rtl="0">
              <a:defRPr sz="1000"/>
            </a:pPr>
            <a:r>
              <a:rPr lang="en-GB" sz="1000" b="1" i="0" u="none" strike="noStrike" baseline="0">
                <a:solidFill>
                  <a:srgbClr val="000000"/>
                </a:solidFill>
                <a:latin typeface="Arial"/>
                <a:cs typeface="Arial"/>
              </a:rPr>
              <a:t>WORK POSITIVE</a:t>
            </a:r>
            <a:endParaRPr lang="en-GB" sz="800" b="0" i="0" u="none" strike="noStrike" baseline="0">
              <a:solidFill>
                <a:srgbClr val="000000"/>
              </a:solidFill>
              <a:latin typeface="Arial"/>
              <a:cs typeface="Arial"/>
            </a:endParaRPr>
          </a:p>
          <a:p>
            <a:pPr algn="l" rtl="0">
              <a:defRPr sz="1000"/>
            </a:pPr>
            <a:r>
              <a:rPr lang="en-GB" sz="800" b="1" i="0" u="none" strike="noStrike" baseline="0">
                <a:solidFill>
                  <a:srgbClr val="000000"/>
                </a:solidFill>
                <a:latin typeface="Arial"/>
                <a:cs typeface="Arial"/>
              </a:rPr>
              <a:t>This analysis tool allows you to collate the data from </a:t>
            </a:r>
          </a:p>
          <a:p>
            <a:pPr algn="l" rtl="0">
              <a:defRPr sz="1000"/>
            </a:pPr>
            <a:r>
              <a:rPr lang="en-GB" sz="800" b="1" i="0" u="none" strike="noStrike" baseline="0">
                <a:solidFill>
                  <a:srgbClr val="000000"/>
                </a:solidFill>
                <a:latin typeface="Arial"/>
                <a:cs typeface="Arial"/>
              </a:rPr>
              <a:t>completed risk assessment questionnaires to enable </a:t>
            </a:r>
          </a:p>
          <a:p>
            <a:pPr algn="l" rtl="0">
              <a:defRPr sz="1000"/>
            </a:pPr>
            <a:r>
              <a:rPr lang="en-GB" sz="800" b="1" i="0" u="none" strike="noStrike" baseline="0">
                <a:solidFill>
                  <a:srgbClr val="000000"/>
                </a:solidFill>
                <a:latin typeface="Arial"/>
                <a:cs typeface="Arial"/>
              </a:rPr>
              <a:t>you to identify the main issues and measure performance </a:t>
            </a:r>
          </a:p>
          <a:p>
            <a:pPr algn="l" rtl="0">
              <a:defRPr sz="1000"/>
            </a:pPr>
            <a:r>
              <a:rPr lang="en-GB" sz="800" b="1" i="0" u="none" strike="noStrike" baseline="0">
                <a:solidFill>
                  <a:srgbClr val="000000"/>
                </a:solidFill>
                <a:latin typeface="Arial"/>
                <a:cs typeface="Arial"/>
              </a:rPr>
              <a:t>against the HSE Management Standards.</a:t>
            </a:r>
            <a:endParaRPr lang="en-GB" sz="800" b="0" i="0" u="none" strike="noStrike" baseline="0">
              <a:solidFill>
                <a:srgbClr val="000000"/>
              </a:solidFill>
              <a:latin typeface="Arial"/>
              <a:cs typeface="Arial"/>
            </a:endParaRPr>
          </a:p>
          <a:p>
            <a:pPr algn="l" rtl="0">
              <a:defRPr sz="1000"/>
            </a:pPr>
            <a:endParaRPr lang="en-GB" sz="800" b="0" i="0" u="none" strike="noStrike" baseline="0">
              <a:solidFill>
                <a:srgbClr val="000000"/>
              </a:solidFill>
              <a:latin typeface="Arial"/>
              <a:cs typeface="Arial"/>
            </a:endParaRPr>
          </a:p>
          <a:p>
            <a:pPr algn="l" rtl="0">
              <a:defRPr sz="1000"/>
            </a:pPr>
            <a:r>
              <a:rPr lang="en-GB" sz="800" b="1" i="0" u="none" strike="noStrike" baseline="0">
                <a:solidFill>
                  <a:srgbClr val="000000"/>
                </a:solidFill>
                <a:latin typeface="Arial"/>
                <a:cs typeface="Arial"/>
              </a:rPr>
              <a:t>Before you start</a:t>
            </a:r>
            <a:endParaRPr lang="en-GB" sz="800" b="0" i="0" u="none" strike="noStrike" baseline="0">
              <a:solidFill>
                <a:srgbClr val="000000"/>
              </a:solidFill>
              <a:latin typeface="Arial"/>
              <a:cs typeface="Arial"/>
            </a:endParaRPr>
          </a:p>
          <a:p>
            <a:pPr algn="l" rtl="0">
              <a:defRPr sz="1000"/>
            </a:pPr>
            <a:r>
              <a:rPr lang="en-GB" sz="800" b="0" i="0" u="none" strike="noStrike" baseline="0">
                <a:solidFill>
                  <a:srgbClr val="000000"/>
                </a:solidFill>
                <a:latin typeface="Arial"/>
                <a:cs typeface="Arial"/>
              </a:rPr>
              <a:t>To make the analysis tool work, save a copy to your computer. </a:t>
            </a:r>
          </a:p>
          <a:p>
            <a:pPr algn="l" rtl="0">
              <a:defRPr sz="1000"/>
            </a:pPr>
            <a:endParaRPr lang="en-GB" sz="800" b="0" i="0" u="none" strike="noStrike" baseline="0">
              <a:solidFill>
                <a:srgbClr val="000000"/>
              </a:solidFill>
              <a:latin typeface="Arial"/>
              <a:cs typeface="Arial"/>
            </a:endParaRPr>
          </a:p>
          <a:p>
            <a:pPr algn="l" rtl="0">
              <a:defRPr sz="1000"/>
            </a:pPr>
            <a:r>
              <a:rPr lang="en-GB" sz="800" b="0" i="0" u="none" strike="noStrike" baseline="0">
                <a:solidFill>
                  <a:srgbClr val="000000"/>
                </a:solidFill>
                <a:latin typeface="Arial"/>
                <a:cs typeface="Arial"/>
              </a:rPr>
              <a:t>When you opened the file you may have been asked whether you wished to "enable" or "disable" the macros.  If you clicked the "Enable Macros"  button you may proceed. If you clicked "Disable Macros", close the file and reopen it selecting the "Enable Macros" button.</a:t>
            </a:r>
          </a:p>
          <a:p>
            <a:pPr algn="l" rtl="0">
              <a:defRPr sz="1000"/>
            </a:pPr>
            <a:endParaRPr lang="en-GB" sz="800" b="0" i="0" u="none" strike="noStrike" baseline="0">
              <a:solidFill>
                <a:srgbClr val="000000"/>
              </a:solidFill>
              <a:latin typeface="Arial"/>
              <a:cs typeface="Arial"/>
            </a:endParaRPr>
          </a:p>
          <a:p>
            <a:pPr algn="l" rtl="0">
              <a:defRPr sz="1000"/>
            </a:pPr>
            <a:r>
              <a:rPr lang="en-GB" sz="800" b="1" i="0" u="none" strike="noStrike" baseline="0">
                <a:solidFill>
                  <a:srgbClr val="000000"/>
                </a:solidFill>
                <a:latin typeface="Arial"/>
                <a:cs typeface="Arial"/>
              </a:rPr>
              <a:t>Instructions</a:t>
            </a:r>
            <a:endParaRPr lang="en-GB" sz="800" b="0" i="0" u="none" strike="noStrike" baseline="0">
              <a:solidFill>
                <a:srgbClr val="000000"/>
              </a:solidFill>
              <a:latin typeface="Arial"/>
              <a:cs typeface="Arial"/>
            </a:endParaRPr>
          </a:p>
          <a:p>
            <a:pPr algn="l" rtl="0">
              <a:defRPr sz="1000"/>
            </a:pPr>
            <a:r>
              <a:rPr lang="en-GB" sz="800" b="0" i="0" u="none" strike="noStrike" baseline="0">
                <a:solidFill>
                  <a:srgbClr val="000000"/>
                </a:solidFill>
                <a:latin typeface="Arial"/>
                <a:cs typeface="Arial"/>
              </a:rPr>
              <a:t>We suggest that you print these instructions before using the application.</a:t>
            </a:r>
          </a:p>
          <a:p>
            <a:pPr algn="l" rtl="0">
              <a:defRPr sz="1000"/>
            </a:pPr>
            <a:endParaRPr lang="en-GB" sz="800" b="0" i="0" u="none" strike="noStrike" baseline="0">
              <a:solidFill>
                <a:srgbClr val="000000"/>
              </a:solidFill>
              <a:latin typeface="Arial"/>
              <a:cs typeface="Arial"/>
            </a:endParaRPr>
          </a:p>
          <a:p>
            <a:pPr algn="l" rtl="0">
              <a:defRPr sz="1000"/>
            </a:pPr>
            <a:r>
              <a:rPr lang="en-GB" sz="800" b="0" i="0" u="none" strike="noStrike" baseline="0">
                <a:solidFill>
                  <a:srgbClr val="000000"/>
                </a:solidFill>
                <a:latin typeface="Arial"/>
                <a:cs typeface="Arial"/>
              </a:rPr>
              <a:t>At the bottom of the screen you will see a series of tabs (or worksheets).  Detailed below is a summary of the content of these tabs.  Please do not change the names of any of the worksheets as this will affect the operation of this analysis tool.</a:t>
            </a:r>
          </a:p>
          <a:p>
            <a:pPr algn="l" rtl="0">
              <a:defRPr sz="1000"/>
            </a:pPr>
            <a:endParaRPr lang="en-GB" sz="800" b="0" i="0" u="none" strike="noStrike" baseline="0">
              <a:solidFill>
                <a:srgbClr val="000000"/>
              </a:solidFill>
              <a:latin typeface="Arial"/>
              <a:cs typeface="Arial"/>
            </a:endParaRPr>
          </a:p>
          <a:p>
            <a:pPr algn="l" rtl="0">
              <a:defRPr sz="1000"/>
            </a:pPr>
            <a:r>
              <a:rPr lang="en-GB" sz="800" b="1" i="0" u="none" strike="noStrike" baseline="0">
                <a:solidFill>
                  <a:srgbClr val="000000"/>
                </a:solidFill>
                <a:latin typeface="Arial"/>
                <a:cs typeface="Arial"/>
              </a:rPr>
              <a:t>Categories</a:t>
            </a:r>
            <a:r>
              <a:rPr lang="en-GB" sz="800" b="0" i="0" u="none" strike="noStrike" baseline="0">
                <a:solidFill>
                  <a:srgbClr val="000000"/>
                </a:solidFill>
                <a:latin typeface="Arial"/>
                <a:cs typeface="Arial"/>
              </a:rPr>
              <a:t> - The Work Positive process advises you to consider categorising your workforce in order to allow you to identify the main issues for different groups of staff.  The Categories tab allows you to set up the analysis tool by inputting the groups in up to 2 Categories.  </a:t>
            </a:r>
            <a:r>
              <a:rPr lang="en-GB" sz="800" b="0" i="1" u="none" strike="noStrike" baseline="0">
                <a:solidFill>
                  <a:srgbClr val="000000"/>
                </a:solidFill>
                <a:latin typeface="Arial"/>
                <a:cs typeface="Arial"/>
              </a:rPr>
              <a:t>You must do this first before entering any data.</a:t>
            </a:r>
            <a:endParaRPr lang="en-GB" sz="800" b="0" i="0" u="none" strike="noStrike" baseline="0">
              <a:solidFill>
                <a:srgbClr val="000000"/>
              </a:solidFill>
              <a:latin typeface="Arial"/>
              <a:cs typeface="Arial"/>
            </a:endParaRPr>
          </a:p>
          <a:p>
            <a:pPr algn="l" rtl="0">
              <a:defRPr sz="1000"/>
            </a:pPr>
            <a:r>
              <a:rPr lang="en-GB" sz="800" b="1" i="0" u="none" strike="noStrike" baseline="0">
                <a:solidFill>
                  <a:srgbClr val="000000"/>
                </a:solidFill>
                <a:latin typeface="Arial"/>
                <a:cs typeface="Arial"/>
              </a:rPr>
              <a:t>Input</a:t>
            </a:r>
            <a:r>
              <a:rPr lang="en-GB" sz="800" b="0" i="0" u="none" strike="noStrike" baseline="0">
                <a:solidFill>
                  <a:srgbClr val="000000"/>
                </a:solidFill>
                <a:latin typeface="Arial"/>
                <a:cs typeface="Arial"/>
              </a:rPr>
              <a:t> - The input screen allows you to start to input your completed questionnaires.  Click the ‘input tab’ and this opens a form which allows you to enter the answers to the 67 questions in a series of screens. You should enter all your questionnaires on one file and save it as ‘whole organisation’.  [See instructions below for how to generate results for different categories of staff].</a:t>
            </a:r>
          </a:p>
          <a:p>
            <a:pPr algn="l" rtl="0">
              <a:defRPr sz="1000"/>
            </a:pPr>
            <a:r>
              <a:rPr lang="en-GB" sz="800" b="1" i="0" u="none" strike="noStrike" baseline="0">
                <a:solidFill>
                  <a:srgbClr val="000000"/>
                </a:solidFill>
                <a:latin typeface="Arial"/>
                <a:cs typeface="Arial"/>
              </a:rPr>
              <a:t>Data Sets</a:t>
            </a:r>
            <a:r>
              <a:rPr lang="en-GB" sz="800" b="0" i="0" u="none" strike="noStrike" baseline="0">
                <a:solidFill>
                  <a:srgbClr val="000000"/>
                </a:solidFill>
                <a:latin typeface="Arial"/>
                <a:cs typeface="Arial"/>
              </a:rPr>
              <a:t>: Select the standard survey data against which you wish to compare scores.   </a:t>
            </a:r>
          </a:p>
          <a:p>
            <a:pPr algn="l" rtl="0">
              <a:defRPr sz="1000"/>
            </a:pPr>
            <a:r>
              <a:rPr lang="en-GB" sz="800" b="1" i="0" u="none" strike="noStrike" baseline="0">
                <a:solidFill>
                  <a:srgbClr val="000000"/>
                </a:solidFill>
                <a:latin typeface="Arial"/>
                <a:cs typeface="Arial"/>
              </a:rPr>
              <a:t>Summary of results</a:t>
            </a:r>
            <a:r>
              <a:rPr lang="en-GB" sz="800" b="0" i="0" u="none" strike="noStrike" baseline="0">
                <a:solidFill>
                  <a:srgbClr val="000000"/>
                </a:solidFill>
                <a:latin typeface="Arial"/>
                <a:cs typeface="Arial"/>
              </a:rPr>
              <a:t> – This allows you to compare your results against the data set you have selected. It provides interim targets for improvement. Please note this is based on the 35 HSE questions and not the additional WP questions. </a:t>
            </a:r>
          </a:p>
          <a:p>
            <a:pPr algn="l" rtl="0">
              <a:defRPr sz="1000"/>
            </a:pPr>
            <a:r>
              <a:rPr lang="en-GB" sz="800" b="1" i="0" u="none" strike="noStrike" baseline="0">
                <a:solidFill>
                  <a:srgbClr val="000000"/>
                </a:solidFill>
                <a:latin typeface="Arial"/>
                <a:cs typeface="Arial"/>
              </a:rPr>
              <a:t>Subtotals</a:t>
            </a:r>
            <a:r>
              <a:rPr lang="en-GB" sz="800" b="0" i="0" u="none" strike="noStrike" baseline="0">
                <a:solidFill>
                  <a:srgbClr val="000000"/>
                </a:solidFill>
                <a:latin typeface="Arial"/>
                <a:cs typeface="Arial"/>
              </a:rPr>
              <a:t> - A list of the number and percentage of responses per question and an average for each question </a:t>
            </a:r>
          </a:p>
          <a:p>
            <a:pPr algn="l" rtl="0">
              <a:defRPr sz="1000"/>
            </a:pPr>
            <a:r>
              <a:rPr lang="en-GB" sz="800" b="1" i="0" u="none" strike="noStrike" baseline="0">
                <a:solidFill>
                  <a:srgbClr val="000000"/>
                </a:solidFill>
                <a:latin typeface="Arial"/>
                <a:cs typeface="Arial"/>
              </a:rPr>
              <a:t>Graphs</a:t>
            </a:r>
            <a:r>
              <a:rPr lang="en-GB" sz="800" b="0" i="0" u="none" strike="noStrike" baseline="0">
                <a:solidFill>
                  <a:srgbClr val="000000"/>
                </a:solidFill>
                <a:latin typeface="Arial"/>
                <a:cs typeface="Arial"/>
              </a:rPr>
              <a:t> - A breakdown of the responses to each question enabling you to easily identify which areas are of particular concern</a:t>
            </a:r>
          </a:p>
          <a:p>
            <a:pPr algn="l" rtl="0">
              <a:defRPr sz="1000"/>
            </a:pPr>
            <a:r>
              <a:rPr lang="en-GB" sz="800" b="1" i="0" u="none" strike="noStrike" baseline="0">
                <a:solidFill>
                  <a:srgbClr val="000000"/>
                </a:solidFill>
                <a:latin typeface="Arial"/>
                <a:cs typeface="Arial"/>
              </a:rPr>
              <a:t>Graphs B&amp;W</a:t>
            </a:r>
            <a:r>
              <a:rPr lang="en-GB" sz="800" b="0" i="0" u="none" strike="noStrike" baseline="0">
                <a:solidFill>
                  <a:srgbClr val="000000"/>
                </a:solidFill>
                <a:latin typeface="Arial"/>
                <a:cs typeface="Arial"/>
              </a:rPr>
              <a:t> - As above but black and white printer version </a:t>
            </a:r>
          </a:p>
          <a:p>
            <a:pPr algn="l" rtl="0">
              <a:defRPr sz="1000"/>
            </a:pPr>
            <a:r>
              <a:rPr lang="en-GB" sz="800" b="1" i="0" u="none" strike="noStrike" baseline="0">
                <a:solidFill>
                  <a:srgbClr val="000000"/>
                </a:solidFill>
                <a:latin typeface="Arial"/>
                <a:cs typeface="Arial"/>
              </a:rPr>
              <a:t>Open</a:t>
            </a:r>
            <a:r>
              <a:rPr lang="en-GB" sz="800" b="0" i="0" u="none" strike="noStrike" baseline="0">
                <a:solidFill>
                  <a:srgbClr val="000000"/>
                </a:solidFill>
                <a:latin typeface="Arial"/>
                <a:cs typeface="Arial"/>
              </a:rPr>
              <a:t> - A list of the responses to the open ended questions, allowing you to sort these by category (if you have used categories) and establish the priority issues for different groups of staff.  </a:t>
            </a:r>
          </a:p>
          <a:p>
            <a:pPr algn="l" rtl="0">
              <a:defRPr sz="1000"/>
            </a:pPr>
            <a:r>
              <a:rPr lang="en-GB" sz="800" b="1" i="0" u="none" strike="noStrike" baseline="0">
                <a:solidFill>
                  <a:srgbClr val="000000"/>
                </a:solidFill>
                <a:latin typeface="Arial"/>
                <a:cs typeface="Arial"/>
              </a:rPr>
              <a:t>Raw data</a:t>
            </a:r>
            <a:r>
              <a:rPr lang="en-GB" sz="800" b="0" i="0" u="none" strike="noStrike" baseline="0">
                <a:solidFill>
                  <a:srgbClr val="000000"/>
                </a:solidFill>
                <a:latin typeface="Arial"/>
                <a:cs typeface="Arial"/>
              </a:rPr>
              <a:t> - A table of raw scores that allow you to filter data.  If you want to create results for different categories of staff please read the instructions below.</a:t>
            </a:r>
          </a:p>
          <a:p>
            <a:pPr algn="l" rtl="0">
              <a:defRPr sz="1000"/>
            </a:pPr>
            <a:endParaRPr lang="en-GB" sz="800" b="0" i="0" u="none" strike="noStrike" baseline="0">
              <a:solidFill>
                <a:srgbClr val="000000"/>
              </a:solidFill>
              <a:latin typeface="Arial"/>
              <a:cs typeface="Arial"/>
            </a:endParaRPr>
          </a:p>
          <a:p>
            <a:pPr algn="l" rtl="0">
              <a:defRPr sz="1000"/>
            </a:pPr>
            <a:r>
              <a:rPr lang="en-GB" sz="800" b="1" i="0" u="none" strike="noStrike" baseline="0">
                <a:solidFill>
                  <a:srgbClr val="000000"/>
                </a:solidFill>
                <a:latin typeface="Arial"/>
                <a:cs typeface="Arial"/>
              </a:rPr>
              <a:t>Creating results for different categories of staff</a:t>
            </a:r>
            <a:endParaRPr lang="en-GB" sz="800" b="0" i="0" u="none" strike="noStrike" baseline="0">
              <a:solidFill>
                <a:srgbClr val="000000"/>
              </a:solidFill>
              <a:latin typeface="Arial"/>
              <a:cs typeface="Arial"/>
            </a:endParaRPr>
          </a:p>
          <a:p>
            <a:pPr algn="l" rtl="0">
              <a:defRPr sz="1000"/>
            </a:pPr>
            <a:r>
              <a:rPr lang="en-GB" sz="800" b="0" i="0" u="none" strike="noStrike" baseline="0">
                <a:solidFill>
                  <a:srgbClr val="000000"/>
                </a:solidFill>
                <a:latin typeface="Arial"/>
                <a:cs typeface="Arial"/>
              </a:rPr>
              <a:t>Once you have input all your questionnaires and saved the file as ‘Whole organisation’ you can then copy this file and save it as ‘Data analysis file’, from which you can create different files for different categories of staff.  Using the data analysis file go to the Raw data tab.  Using the filter function, filter the data for the first group and save as a new file.  For example, if under Category A you have groups called Manager, Supervisor and Operators, press the button next to the Category A column heading and select filter by Manager.   Then select the EXTRACT button on the worksheet. This will permanently delete all other data and you MUST then save as a new file named 'Manager'. Repeat for all other groups in Category A and then repeat for all groups in Category B, until you have a separate file for each group of staff you require.  You can then view the graphs and other results tabs for each group of staff.</a:t>
            </a:r>
          </a:p>
          <a:p>
            <a:pPr algn="l" rtl="0">
              <a:defRPr sz="1000"/>
            </a:pPr>
            <a:endParaRPr lang="en-GB" sz="800" b="0" i="0" u="none" strike="noStrike" baseline="0">
              <a:solidFill>
                <a:srgbClr val="000000"/>
              </a:solidFill>
              <a:latin typeface="Arial"/>
              <a:cs typeface="Arial"/>
            </a:endParaRPr>
          </a:p>
          <a:p>
            <a:pPr algn="l" rtl="0">
              <a:defRPr sz="1000"/>
            </a:pPr>
            <a:r>
              <a:rPr lang="en-GB" sz="800" b="1" i="0" u="none" strike="noStrike" baseline="0">
                <a:solidFill>
                  <a:srgbClr val="000000"/>
                </a:solidFill>
                <a:latin typeface="Arial"/>
                <a:cs typeface="Arial"/>
              </a:rPr>
              <a:t>Troubleshooting</a:t>
            </a:r>
            <a:endParaRPr lang="en-GB" sz="800" b="0" i="0" u="none" strike="noStrike" baseline="0">
              <a:solidFill>
                <a:srgbClr val="000000"/>
              </a:solidFill>
              <a:latin typeface="Arial"/>
              <a:cs typeface="Arial"/>
            </a:endParaRPr>
          </a:p>
          <a:p>
            <a:pPr algn="l" rtl="0">
              <a:defRPr sz="1000"/>
            </a:pPr>
            <a:r>
              <a:rPr lang="en-GB" sz="800" b="0" i="0" u="none" strike="noStrike" baseline="0">
                <a:solidFill>
                  <a:srgbClr val="000000"/>
                </a:solidFill>
                <a:latin typeface="Arial"/>
                <a:cs typeface="Arial"/>
              </a:rPr>
              <a:t>If the 'Input' worksheet is empty, you should verify that your security settings will allow macros to be run. To do this, go to the 'Tools' menu and select 'Macro'. Then select 'Security'. Ensure that security is set to either "Medium" or "Low" ("Medium" is the recommended option). You can restore security settings when you have finished using the application. You should close and reopen the application if it is already open. We recommend that you restore the original setting as soon as you have finished using the application.</a:t>
            </a:r>
          </a:p>
          <a:p>
            <a:pPr algn="l" rtl="0">
              <a:defRPr sz="1000"/>
            </a:pPr>
            <a:endParaRPr lang="en-GB" sz="800" b="0" i="0" u="none" strike="noStrike" baseline="0">
              <a:solidFill>
                <a:srgbClr val="000000"/>
              </a:solidFill>
              <a:latin typeface="Arial"/>
              <a:cs typeface="Arial"/>
            </a:endParaRPr>
          </a:p>
          <a:p>
            <a:pPr algn="l" rtl="0">
              <a:defRPr sz="1000"/>
            </a:pPr>
            <a:r>
              <a:rPr lang="en-GB" sz="800" b="0" i="0" u="none" strike="noStrike" baseline="0">
                <a:solidFill>
                  <a:srgbClr val="000000"/>
                </a:solidFill>
                <a:latin typeface="Arial"/>
                <a:cs typeface="Arial"/>
              </a:rPr>
              <a:t>On clicking the Enter Questionnaire Scores or Input tab, a Microsoft Excel macro executes that in turn invokes the user input dialog used for entering survey responses. Some users have reported that clicking on this tab can result in an error message being displayed. The error condition is internal to Excel and is fatal, meaning that Excel must be shut down and restarted. Once this error occurs, repeated attempts to access the form will result in failure.</a:t>
            </a:r>
          </a:p>
          <a:p>
            <a:pPr algn="l" rtl="0">
              <a:defRPr sz="1000"/>
            </a:pPr>
            <a:endParaRPr lang="en-GB" sz="800" b="0" i="0" u="none" strike="noStrike" baseline="0">
              <a:solidFill>
                <a:srgbClr val="000000"/>
              </a:solidFill>
              <a:latin typeface="Arial"/>
              <a:cs typeface="Arial"/>
            </a:endParaRPr>
          </a:p>
          <a:p>
            <a:pPr algn="l" rtl="0">
              <a:defRPr sz="1000"/>
            </a:pPr>
            <a:r>
              <a:rPr lang="en-GB" sz="800" b="0" i="0" u="none" strike="noStrike" baseline="0">
                <a:solidFill>
                  <a:srgbClr val="000000"/>
                </a:solidFill>
                <a:latin typeface="Arial"/>
                <a:cs typeface="Arial"/>
              </a:rPr>
              <a:t>HSE has looked into this problem and has referred to the relevant Microsoft documentation for assistance. However, this error condition has not been catalogued, and has only once before been seen in the public domain.</a:t>
            </a:r>
          </a:p>
          <a:p>
            <a:pPr algn="l" rtl="0">
              <a:defRPr sz="1000"/>
            </a:pPr>
            <a:endParaRPr lang="en-GB" sz="800" b="0" i="0" u="none" strike="noStrike" baseline="0">
              <a:solidFill>
                <a:srgbClr val="000000"/>
              </a:solidFill>
              <a:latin typeface="Arial"/>
              <a:cs typeface="Arial"/>
            </a:endParaRPr>
          </a:p>
          <a:p>
            <a:pPr algn="l" rtl="0">
              <a:defRPr sz="1000"/>
            </a:pPr>
            <a:r>
              <a:rPr lang="en-GB" sz="800" b="0" i="0" u="none" strike="noStrike" baseline="0">
                <a:solidFill>
                  <a:srgbClr val="000000"/>
                </a:solidFill>
                <a:latin typeface="Arial"/>
                <a:cs typeface="Arial"/>
              </a:rPr>
              <a:t>Until such time that the issue (bug) in Microsoft Office is resolved, HSE can offer the following workaround:</a:t>
            </a:r>
          </a:p>
          <a:p>
            <a:pPr algn="l" rtl="0">
              <a:defRPr sz="1000"/>
            </a:pPr>
            <a:endParaRPr lang="en-GB" sz="800" b="0" i="0" u="none" strike="noStrike" baseline="0">
              <a:solidFill>
                <a:srgbClr val="000000"/>
              </a:solidFill>
              <a:latin typeface="Arial"/>
              <a:cs typeface="Arial"/>
            </a:endParaRPr>
          </a:p>
          <a:p>
            <a:pPr algn="l" rtl="0">
              <a:defRPr sz="1000"/>
            </a:pPr>
            <a:r>
              <a:rPr lang="en-GB" sz="800" b="0" i="0" u="none" strike="noStrike" baseline="0">
                <a:solidFill>
                  <a:srgbClr val="000000"/>
                </a:solidFill>
                <a:latin typeface="Arial"/>
                <a:cs typeface="Arial"/>
              </a:rPr>
              <a:t>1) Close all Excel workbooks and restart Excel.</a:t>
            </a:r>
          </a:p>
          <a:p>
            <a:pPr algn="l" rtl="0">
              <a:defRPr sz="1000"/>
            </a:pPr>
            <a:endParaRPr lang="en-GB" sz="800" b="0" i="0" u="none" strike="noStrike" baseline="0">
              <a:solidFill>
                <a:srgbClr val="000000"/>
              </a:solidFill>
              <a:latin typeface="Arial"/>
              <a:cs typeface="Arial"/>
            </a:endParaRPr>
          </a:p>
          <a:p>
            <a:pPr algn="l" rtl="0">
              <a:defRPr sz="1000"/>
            </a:pPr>
            <a:r>
              <a:rPr lang="en-GB" sz="800" b="0" i="0" u="none" strike="noStrike" baseline="0">
                <a:solidFill>
                  <a:srgbClr val="000000"/>
                </a:solidFill>
                <a:latin typeface="Arial"/>
                <a:cs typeface="Arial"/>
              </a:rPr>
              <a:t>2) Open the Anaysis Tool but do not click the Enter Questionnaire Scores tab.</a:t>
            </a:r>
          </a:p>
          <a:p>
            <a:pPr algn="l" rtl="0">
              <a:defRPr sz="1000"/>
            </a:pPr>
            <a:endParaRPr lang="en-GB" sz="800" b="0" i="0" u="none" strike="noStrike" baseline="0">
              <a:solidFill>
                <a:srgbClr val="000000"/>
              </a:solidFill>
              <a:latin typeface="Arial"/>
              <a:cs typeface="Arial"/>
            </a:endParaRPr>
          </a:p>
          <a:p>
            <a:pPr algn="l" rtl="0">
              <a:defRPr sz="1000"/>
            </a:pPr>
            <a:r>
              <a:rPr lang="en-GB" sz="800" b="0" i="0" u="none" strike="noStrike" baseline="0">
                <a:solidFill>
                  <a:srgbClr val="000000"/>
                </a:solidFill>
                <a:latin typeface="Arial"/>
                <a:cs typeface="Arial"/>
              </a:rPr>
              <a:t>3) Open the Visual Basic code editor by pressing Alt+F11, or by accessing the Tools|Macro menu and clicking on Visual Basic Editor.</a:t>
            </a:r>
          </a:p>
          <a:p>
            <a:pPr algn="l" rtl="0">
              <a:defRPr sz="1000"/>
            </a:pPr>
            <a:endParaRPr lang="en-GB" sz="800" b="0" i="0" u="none" strike="noStrike" baseline="0">
              <a:solidFill>
                <a:srgbClr val="000000"/>
              </a:solidFill>
              <a:latin typeface="Arial"/>
              <a:cs typeface="Arial"/>
            </a:endParaRPr>
          </a:p>
          <a:p>
            <a:pPr algn="l" rtl="0">
              <a:defRPr sz="1000"/>
            </a:pPr>
            <a:r>
              <a:rPr lang="en-GB" sz="800" b="0" i="0" u="none" strike="noStrike" baseline="0">
                <a:solidFill>
                  <a:srgbClr val="000000"/>
                </a:solidFill>
                <a:latin typeface="Arial"/>
                <a:cs typeface="Arial"/>
              </a:rPr>
              <a:t>4) In the Editor, the project explorer window is usually displayed on the left hand side of the screen. If it not displayed, display it by pressing Ctrl+R, or by accessing the View menu and clicking on Project Explorer.</a:t>
            </a:r>
          </a:p>
          <a:p>
            <a:pPr algn="l" rtl="0">
              <a:defRPr sz="1000"/>
            </a:pPr>
            <a:endParaRPr lang="en-GB" sz="800" b="0" i="0" u="none" strike="noStrike" baseline="0">
              <a:solidFill>
                <a:srgbClr val="000000"/>
              </a:solidFill>
              <a:latin typeface="Arial"/>
              <a:cs typeface="Arial"/>
            </a:endParaRPr>
          </a:p>
          <a:p>
            <a:pPr algn="l" rtl="0">
              <a:defRPr sz="1000"/>
            </a:pPr>
            <a:r>
              <a:rPr lang="en-GB" sz="800" b="0" i="0" u="none" strike="noStrike" baseline="0">
                <a:solidFill>
                  <a:srgbClr val="000000"/>
                </a:solidFill>
                <a:latin typeface="Arial"/>
                <a:cs typeface="Arial"/>
              </a:rPr>
              <a:t>5) The project explorer should contain a number of top level nodes, one of which is labelled 'Forms'. Expand the Forms node and RIGHT click on the Entry entitled either 'frmDataInput' or 'frmWPDataInput'. Right-clicking will bring up a context menu; click on View Code to open the code editor.</a:t>
            </a:r>
          </a:p>
          <a:p>
            <a:pPr algn="l" rtl="0">
              <a:defRPr sz="1000"/>
            </a:pPr>
            <a:endParaRPr lang="en-GB" sz="800" b="0" i="0" u="none" strike="noStrike" baseline="0">
              <a:solidFill>
                <a:srgbClr val="000000"/>
              </a:solidFill>
              <a:latin typeface="Arial"/>
              <a:cs typeface="Arial"/>
            </a:endParaRPr>
          </a:p>
          <a:p>
            <a:pPr algn="l" rtl="0">
              <a:defRPr sz="1000"/>
            </a:pPr>
            <a:r>
              <a:rPr lang="en-GB" sz="800" b="0" i="0" u="none" strike="noStrike" baseline="0">
                <a:solidFill>
                  <a:srgbClr val="000000"/>
                </a:solidFill>
                <a:latin typeface="Arial"/>
                <a:cs typeface="Arial"/>
              </a:rPr>
              <a:t>6) Scroll to the bottom of the code editor. At the foot of the file, you will find a number of procedures whose name begins with dummySub. E.g.</a:t>
            </a:r>
          </a:p>
          <a:p>
            <a:pPr algn="l" rtl="0">
              <a:defRPr sz="1000"/>
            </a:pPr>
            <a:endParaRPr lang="en-GB" sz="800" b="0" i="0" u="none" strike="noStrike" baseline="0">
              <a:solidFill>
                <a:srgbClr val="000000"/>
              </a:solidFill>
              <a:latin typeface="Arial"/>
              <a:cs typeface="Arial"/>
            </a:endParaRPr>
          </a:p>
          <a:p>
            <a:pPr algn="l" rtl="0">
              <a:defRPr sz="1000"/>
            </a:pPr>
            <a:r>
              <a:rPr lang="en-GB" sz="800" b="0" i="0" u="none" strike="noStrike" baseline="0">
                <a:solidFill>
                  <a:srgbClr val="000000"/>
                </a:solidFill>
                <a:latin typeface="Arial"/>
                <a:cs typeface="Arial"/>
              </a:rPr>
              <a:t>Private Sub dummySub02()</a:t>
            </a:r>
          </a:p>
          <a:p>
            <a:pPr algn="l" rtl="0">
              <a:defRPr sz="1000"/>
            </a:pPr>
            <a:r>
              <a:rPr lang="en-GB" sz="800" b="0" i="0" u="none" strike="noStrike" baseline="0">
                <a:solidFill>
                  <a:srgbClr val="000000"/>
                </a:solidFill>
                <a:latin typeface="Arial"/>
                <a:cs typeface="Arial"/>
              </a:rPr>
              <a:t>Dim anint As Integer</a:t>
            </a:r>
          </a:p>
          <a:p>
            <a:pPr algn="l" rtl="0">
              <a:defRPr sz="1000"/>
            </a:pPr>
            <a:r>
              <a:rPr lang="en-GB" sz="800" b="0" i="0" u="none" strike="noStrike" baseline="0">
                <a:solidFill>
                  <a:srgbClr val="000000"/>
                </a:solidFill>
                <a:latin typeface="Arial"/>
                <a:cs typeface="Arial"/>
              </a:rPr>
              <a:t>End Sub</a:t>
            </a:r>
          </a:p>
          <a:p>
            <a:pPr algn="l" rtl="0">
              <a:defRPr sz="1000"/>
            </a:pPr>
            <a:endParaRPr lang="en-GB" sz="800" b="0" i="0" u="none" strike="noStrike" baseline="0">
              <a:solidFill>
                <a:srgbClr val="000000"/>
              </a:solidFill>
              <a:latin typeface="Arial"/>
              <a:cs typeface="Arial"/>
            </a:endParaRPr>
          </a:p>
          <a:p>
            <a:pPr algn="l" rtl="0">
              <a:defRPr sz="1000"/>
            </a:pPr>
            <a:r>
              <a:rPr lang="en-GB" sz="800" b="0" i="0" u="none" strike="noStrike" baseline="0">
                <a:solidFill>
                  <a:srgbClr val="000000"/>
                </a:solidFill>
                <a:latin typeface="Arial"/>
                <a:cs typeface="Arial"/>
              </a:rPr>
              <a:t>7) Highlight any one of these procedures and press delete to remove it.</a:t>
            </a:r>
          </a:p>
          <a:p>
            <a:pPr algn="l" rtl="0">
              <a:defRPr sz="1000"/>
            </a:pPr>
            <a:endParaRPr lang="en-GB" sz="800" b="0" i="0" u="none" strike="noStrike" baseline="0">
              <a:solidFill>
                <a:srgbClr val="000000"/>
              </a:solidFill>
              <a:latin typeface="Arial"/>
              <a:cs typeface="Arial"/>
            </a:endParaRPr>
          </a:p>
          <a:p>
            <a:pPr algn="l" rtl="0">
              <a:defRPr sz="1000"/>
            </a:pPr>
            <a:r>
              <a:rPr lang="en-GB" sz="800" b="0" i="0" u="none" strike="noStrike" baseline="0">
                <a:solidFill>
                  <a:srgbClr val="000000"/>
                </a:solidFill>
                <a:latin typeface="Arial"/>
                <a:cs typeface="Arial"/>
              </a:rPr>
              <a:t>8) Close the Visual Basic editor by pressing Alt+Q or by accessing the File menu and clicking on Close and Return to Microsoft Excel.</a:t>
            </a:r>
          </a:p>
          <a:p>
            <a:pPr algn="l" rtl="0">
              <a:defRPr sz="1000"/>
            </a:pPr>
            <a:endParaRPr lang="en-GB" sz="800" b="0" i="0" u="none" strike="noStrike" baseline="0">
              <a:solidFill>
                <a:srgbClr val="000000"/>
              </a:solidFill>
              <a:latin typeface="Arial"/>
              <a:cs typeface="Arial"/>
            </a:endParaRPr>
          </a:p>
          <a:p>
            <a:pPr algn="l" rtl="0">
              <a:defRPr sz="1000"/>
            </a:pPr>
            <a:r>
              <a:rPr lang="en-GB" sz="800" b="0" i="0" u="none" strike="noStrike" baseline="0">
                <a:solidFill>
                  <a:srgbClr val="000000"/>
                </a:solidFill>
                <a:latin typeface="Arial"/>
                <a:cs typeface="Arial"/>
              </a:rPr>
              <a:t>9) Save the workbook and shut down Excel.</a:t>
            </a:r>
          </a:p>
          <a:p>
            <a:pPr algn="l" rtl="0">
              <a:defRPr sz="1000"/>
            </a:pPr>
            <a:endParaRPr lang="en-GB" sz="800" b="0" i="0" u="none" strike="noStrike" baseline="0">
              <a:solidFill>
                <a:srgbClr val="000000"/>
              </a:solidFill>
              <a:latin typeface="Arial"/>
              <a:cs typeface="Arial"/>
            </a:endParaRPr>
          </a:p>
          <a:p>
            <a:pPr algn="l" rtl="0">
              <a:defRPr sz="1000"/>
            </a:pPr>
            <a:r>
              <a:rPr lang="en-GB" sz="800" b="0" i="0" u="none" strike="noStrike" baseline="0">
                <a:solidFill>
                  <a:srgbClr val="000000"/>
                </a:solidFill>
                <a:latin typeface="Arial"/>
                <a:cs typeface="Arial"/>
              </a:rPr>
              <a:t>When you restart the analysis tool, you should be able to access the Enter Questionnaire Scores tab normally. If you cannot, repeat the above procedure.</a:t>
            </a:r>
          </a:p>
          <a:p>
            <a:pPr algn="l" rtl="0">
              <a:defRPr sz="1000"/>
            </a:pPr>
            <a:endParaRPr lang="en-GB" sz="800" b="0" i="0" u="none" strike="noStrike" baseline="0">
              <a:solidFill>
                <a:srgbClr val="000000"/>
              </a:solidFill>
              <a:latin typeface="Arial"/>
              <a:cs typeface="Arial"/>
            </a:endParaRPr>
          </a:p>
        </xdr:txBody>
      </xdr:sp>
      <xdr:pic>
        <xdr:nvPicPr>
          <xdr:cNvPr id="10262" name="Picture 5" descr="Log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05" y="11"/>
            <a:ext cx="156" cy="1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mc:AlternateContent xmlns:mc="http://schemas.openxmlformats.org/markup-compatibility/2006">
    <mc:Choice xmlns:a14="http://schemas.microsoft.com/office/drawing/2010/main" Requires="a14">
      <xdr:twoCellAnchor editAs="oneCell">
        <xdr:from>
          <xdr:col>0</xdr:col>
          <xdr:colOff>38100</xdr:colOff>
          <xdr:row>0</xdr:row>
          <xdr:rowOff>45720</xdr:rowOff>
        </xdr:from>
        <xdr:to>
          <xdr:col>10</xdr:col>
          <xdr:colOff>289560</xdr:colOff>
          <xdr:row>98</xdr:row>
          <xdr:rowOff>99060</xdr:rowOff>
        </xdr:to>
        <xdr:sp macro="" textlink="">
          <xdr:nvSpPr>
            <xdr:cNvPr id="10254" name="lblMacroWarning" hidden="1">
              <a:extLst>
                <a:ext uri="{63B3BB69-23CF-44E3-9099-C40C66FF867C}">
                  <a14:compatExt spid="_x0000_s1025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editAs="absolute">
    <xdr:from>
      <xdr:col>1</xdr:col>
      <xdr:colOff>0</xdr:colOff>
      <xdr:row>1</xdr:row>
      <xdr:rowOff>9525</xdr:rowOff>
    </xdr:from>
    <xdr:to>
      <xdr:col>4</xdr:col>
      <xdr:colOff>809625</xdr:colOff>
      <xdr:row>13</xdr:row>
      <xdr:rowOff>28575</xdr:rowOff>
    </xdr:to>
    <xdr:sp macro="" textlink="">
      <xdr:nvSpPr>
        <xdr:cNvPr id="23553" name="Text Box 1"/>
        <xdr:cNvSpPr txBox="1">
          <a:spLocks noChangeArrowheads="1"/>
        </xdr:cNvSpPr>
      </xdr:nvSpPr>
      <xdr:spPr bwMode="auto">
        <a:xfrm>
          <a:off x="238125" y="152400"/>
          <a:ext cx="9525000" cy="173355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en-GB" sz="1000" b="1" i="0" u="none" strike="noStrike" baseline="0">
              <a:solidFill>
                <a:srgbClr val="000000"/>
              </a:solidFill>
              <a:latin typeface="Arial"/>
              <a:cs typeface="Arial"/>
            </a:rPr>
            <a:t>Categories</a:t>
          </a:r>
          <a:endParaRPr lang="en-GB" sz="800" b="0" i="0" u="none" strike="noStrike" baseline="0">
            <a:solidFill>
              <a:srgbClr val="000000"/>
            </a:solidFill>
            <a:latin typeface="Arial"/>
            <a:cs typeface="Arial"/>
          </a:endParaRPr>
        </a:p>
        <a:p>
          <a:pPr algn="l" rtl="0">
            <a:defRPr sz="1000"/>
          </a:pPr>
          <a:endParaRPr lang="en-GB" sz="800" b="0" i="0" u="none" strike="noStrike" baseline="0">
            <a:solidFill>
              <a:srgbClr val="000000"/>
            </a:solidFill>
            <a:latin typeface="Arial"/>
            <a:cs typeface="Arial"/>
          </a:endParaRPr>
        </a:p>
        <a:p>
          <a:pPr algn="l" rtl="0">
            <a:defRPr sz="1000"/>
          </a:pPr>
          <a:r>
            <a:rPr lang="en-GB" sz="800" b="0" i="0" u="none" strike="noStrike" baseline="0">
              <a:solidFill>
                <a:srgbClr val="000000"/>
              </a:solidFill>
              <a:latin typeface="Arial"/>
              <a:cs typeface="Arial"/>
            </a:rPr>
            <a:t>If the organisation has been categorised to provide meaningful information, e.g. by location, role or department, list the categories in the table below. Listing categories here will make them available when completing the questionnaire (see next worksheet).</a:t>
          </a:r>
        </a:p>
        <a:p>
          <a:pPr algn="l" rtl="0">
            <a:defRPr sz="1000"/>
          </a:pPr>
          <a:endParaRPr lang="en-GB" sz="800" b="0" i="0" u="none" strike="noStrike" baseline="0">
            <a:solidFill>
              <a:srgbClr val="000000"/>
            </a:solidFill>
            <a:latin typeface="Arial"/>
            <a:cs typeface="Arial"/>
          </a:endParaRPr>
        </a:p>
        <a:p>
          <a:pPr algn="l" rtl="0">
            <a:defRPr sz="1000"/>
          </a:pPr>
          <a:r>
            <a:rPr lang="en-GB" sz="800" b="0" i="0" u="none" strike="noStrike" baseline="0">
              <a:solidFill>
                <a:srgbClr val="000000"/>
              </a:solidFill>
              <a:latin typeface="Arial"/>
              <a:cs typeface="Arial"/>
            </a:rPr>
            <a:t>Replace the identifier </a:t>
          </a:r>
          <a:r>
            <a:rPr lang="en-GB" sz="800" b="0" i="0" u="none" strike="noStrike" baseline="0">
              <a:solidFill>
                <a:srgbClr val="0000FF"/>
              </a:solidFill>
              <a:latin typeface="Arial"/>
              <a:cs typeface="Arial"/>
            </a:rPr>
            <a:t>Untitled</a:t>
          </a:r>
          <a:r>
            <a:rPr lang="en-GB" sz="800" b="0" i="0" u="none" strike="noStrike" baseline="0">
              <a:solidFill>
                <a:srgbClr val="000000"/>
              </a:solidFill>
              <a:latin typeface="Arial"/>
              <a:cs typeface="Arial"/>
            </a:rPr>
            <a:t> with the title of the category, e.g. 'Location', 'Role'. A category entitled </a:t>
          </a:r>
          <a:r>
            <a:rPr lang="en-GB" sz="800" b="0" i="0" u="none" strike="noStrike" baseline="0">
              <a:solidFill>
                <a:srgbClr val="0000FF"/>
              </a:solidFill>
              <a:latin typeface="Arial"/>
              <a:cs typeface="Arial"/>
            </a:rPr>
            <a:t>Untitled</a:t>
          </a:r>
          <a:r>
            <a:rPr lang="en-GB" sz="800" b="0" i="0" u="none" strike="noStrike" baseline="0">
              <a:solidFill>
                <a:srgbClr val="000000"/>
              </a:solidFill>
              <a:latin typeface="Arial"/>
              <a:cs typeface="Arial"/>
            </a:rPr>
            <a:t> or whose title is left blank is not considered configured by the HSE MS Analysis Tool.</a:t>
          </a:r>
        </a:p>
        <a:p>
          <a:pPr algn="l" rtl="0">
            <a:defRPr sz="1000"/>
          </a:pPr>
          <a:endParaRPr lang="en-GB" sz="800" b="0" i="0" u="none" strike="noStrike" baseline="0">
            <a:solidFill>
              <a:srgbClr val="000000"/>
            </a:solidFill>
            <a:latin typeface="Arial"/>
            <a:cs typeface="Arial"/>
          </a:endParaRPr>
        </a:p>
        <a:p>
          <a:pPr algn="l" rtl="0">
            <a:defRPr sz="1000"/>
          </a:pPr>
          <a:r>
            <a:rPr lang="en-GB" sz="800" b="0" i="0" u="none" strike="noStrike" baseline="0">
              <a:solidFill>
                <a:srgbClr val="000000"/>
              </a:solidFill>
              <a:latin typeface="Arial"/>
              <a:cs typeface="Arial"/>
            </a:rPr>
            <a:t>Use the special identifier </a:t>
          </a:r>
          <a:r>
            <a:rPr lang="en-GB" sz="800" b="0" i="0" u="none" strike="noStrike" baseline="0">
              <a:solidFill>
                <a:srgbClr val="0000FF"/>
              </a:solidFill>
              <a:latin typeface="Arial"/>
              <a:cs typeface="Arial"/>
            </a:rPr>
            <a:t>&lt;None&gt;</a:t>
          </a:r>
          <a:r>
            <a:rPr lang="en-GB" sz="800" b="0" i="0" u="none" strike="noStrike" baseline="0">
              <a:solidFill>
                <a:srgbClr val="000000"/>
              </a:solidFill>
              <a:latin typeface="Arial"/>
              <a:cs typeface="Arial"/>
            </a:rPr>
            <a:t> to avoid forcing the user to specify a given category. </a:t>
          </a:r>
          <a:r>
            <a:rPr lang="en-GB" sz="800" b="0" i="0" u="none" strike="noStrike" baseline="0">
              <a:solidFill>
                <a:srgbClr val="0000FF"/>
              </a:solidFill>
              <a:latin typeface="Arial"/>
              <a:cs typeface="Arial"/>
            </a:rPr>
            <a:t>&lt;None&gt;</a:t>
          </a:r>
          <a:r>
            <a:rPr lang="en-GB" sz="800" b="0" i="0" u="none" strike="noStrike" baseline="0">
              <a:solidFill>
                <a:srgbClr val="000000"/>
              </a:solidFill>
              <a:latin typeface="Arial"/>
              <a:cs typeface="Arial"/>
            </a:rPr>
            <a:t> must be the first item in a category list.</a:t>
          </a:r>
        </a:p>
        <a:p>
          <a:pPr algn="l" rtl="0">
            <a:defRPr sz="1000"/>
          </a:pPr>
          <a:endParaRPr lang="en-GB" sz="800" b="0" i="0" u="none" strike="noStrike" baseline="0">
            <a:solidFill>
              <a:srgbClr val="000000"/>
            </a:solidFill>
            <a:latin typeface="Arial"/>
            <a:cs typeface="Arial"/>
          </a:endParaRPr>
        </a:p>
      </xdr:txBody>
    </xdr:sp>
    <xdr:clientData/>
  </xdr:twoCellAnchor>
  <xdr:twoCellAnchor>
    <xdr:from>
      <xdr:col>4</xdr:col>
      <xdr:colOff>885825</xdr:colOff>
      <xdr:row>1</xdr:row>
      <xdr:rowOff>9525</xdr:rowOff>
    </xdr:from>
    <xdr:to>
      <xdr:col>5</xdr:col>
      <xdr:colOff>2247900</xdr:colOff>
      <xdr:row>2</xdr:row>
      <xdr:rowOff>76200</xdr:rowOff>
    </xdr:to>
    <xdr:sp macro="" textlink="">
      <xdr:nvSpPr>
        <xdr:cNvPr id="23557" name="Text Box 5"/>
        <xdr:cNvSpPr txBox="1">
          <a:spLocks noChangeArrowheads="1"/>
        </xdr:cNvSpPr>
      </xdr:nvSpPr>
      <xdr:spPr bwMode="auto">
        <a:xfrm>
          <a:off x="9839325" y="152400"/>
          <a:ext cx="4267200" cy="20955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en-GB" sz="800" b="0" i="0" u="none" strike="noStrike" baseline="0">
              <a:solidFill>
                <a:srgbClr val="000000"/>
              </a:solidFill>
              <a:latin typeface="Arial"/>
              <a:cs typeface="Arial"/>
            </a:rPr>
            <a:t>The following are examples of what correctly configured category lists might look like:</a:t>
          </a:r>
        </a:p>
      </xdr:txBody>
    </xdr:sp>
    <xdr:clientData/>
  </xdr:twoCellAnchor>
  <xdr:twoCellAnchor>
    <xdr:from>
      <xdr:col>4</xdr:col>
      <xdr:colOff>885825</xdr:colOff>
      <xdr:row>2</xdr:row>
      <xdr:rowOff>104775</xdr:rowOff>
    </xdr:from>
    <xdr:to>
      <xdr:col>5</xdr:col>
      <xdr:colOff>85725</xdr:colOff>
      <xdr:row>13</xdr:row>
      <xdr:rowOff>38100</xdr:rowOff>
    </xdr:to>
    <xdr:sp macro="" textlink="">
      <xdr:nvSpPr>
        <xdr:cNvPr id="23558" name="Text Box 6"/>
        <xdr:cNvSpPr txBox="1">
          <a:spLocks noChangeArrowheads="1"/>
        </xdr:cNvSpPr>
      </xdr:nvSpPr>
      <xdr:spPr bwMode="auto">
        <a:xfrm>
          <a:off x="9839325" y="390525"/>
          <a:ext cx="2105025" cy="150495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0" bIns="0" anchor="t" upright="1"/>
        <a:lstStyle/>
        <a:p>
          <a:pPr algn="l" rtl="0">
            <a:defRPr sz="1000"/>
          </a:pPr>
          <a:r>
            <a:rPr lang="en-GB" sz="1200" b="1" i="0" u="none" strike="noStrike" baseline="0">
              <a:solidFill>
                <a:srgbClr val="0000FF"/>
              </a:solidFill>
              <a:latin typeface="Arial"/>
              <a:cs typeface="Arial"/>
            </a:rPr>
            <a:t>Category A</a:t>
          </a:r>
          <a:endParaRPr lang="en-GB" sz="800" b="0" i="0" u="none" strike="noStrike" baseline="0">
            <a:solidFill>
              <a:srgbClr val="000000"/>
            </a:solidFill>
            <a:latin typeface="Arial"/>
            <a:cs typeface="Arial"/>
          </a:endParaRPr>
        </a:p>
        <a:p>
          <a:pPr algn="l" rtl="0">
            <a:defRPr sz="1000"/>
          </a:pPr>
          <a:r>
            <a:rPr lang="en-GB" sz="800" b="1" i="0" u="none" strike="noStrike" baseline="0">
              <a:solidFill>
                <a:srgbClr val="000000"/>
              </a:solidFill>
              <a:latin typeface="Arial"/>
              <a:cs typeface="Arial"/>
            </a:rPr>
            <a:t>Location</a:t>
          </a:r>
          <a:endParaRPr lang="en-GB" sz="800" b="0" i="0" u="none" strike="noStrike" baseline="0">
            <a:solidFill>
              <a:srgbClr val="000000"/>
            </a:solidFill>
            <a:latin typeface="Arial"/>
            <a:cs typeface="Arial"/>
          </a:endParaRPr>
        </a:p>
        <a:p>
          <a:pPr algn="l" rtl="0">
            <a:defRPr sz="1000"/>
          </a:pPr>
          <a:r>
            <a:rPr lang="en-GB" sz="800" b="0" i="0" u="none" strike="noStrike" baseline="0">
              <a:solidFill>
                <a:srgbClr val="000000"/>
              </a:solidFill>
              <a:latin typeface="Arial"/>
              <a:cs typeface="Arial"/>
            </a:rPr>
            <a:t>&lt;None&gt;</a:t>
          </a:r>
        </a:p>
        <a:p>
          <a:pPr algn="l" rtl="0">
            <a:defRPr sz="1000"/>
          </a:pPr>
          <a:r>
            <a:rPr lang="en-GB" sz="800" b="0" i="0" u="none" strike="noStrike" baseline="0">
              <a:solidFill>
                <a:srgbClr val="000000"/>
              </a:solidFill>
              <a:latin typeface="Arial"/>
              <a:cs typeface="Arial"/>
            </a:rPr>
            <a:t>London</a:t>
          </a:r>
        </a:p>
        <a:p>
          <a:pPr algn="l" rtl="0">
            <a:defRPr sz="1000"/>
          </a:pPr>
          <a:r>
            <a:rPr lang="en-GB" sz="800" b="0" i="0" u="none" strike="noStrike" baseline="0">
              <a:solidFill>
                <a:srgbClr val="000000"/>
              </a:solidFill>
              <a:latin typeface="Arial"/>
              <a:cs typeface="Arial"/>
            </a:rPr>
            <a:t>Belfast</a:t>
          </a:r>
        </a:p>
        <a:p>
          <a:pPr algn="l" rtl="0">
            <a:defRPr sz="1000"/>
          </a:pPr>
          <a:r>
            <a:rPr lang="en-GB" sz="800" b="0" i="0" u="none" strike="noStrike" baseline="0">
              <a:solidFill>
                <a:srgbClr val="000000"/>
              </a:solidFill>
              <a:latin typeface="Arial"/>
              <a:cs typeface="Arial"/>
            </a:rPr>
            <a:t>Edinburgh</a:t>
          </a:r>
        </a:p>
      </xdr:txBody>
    </xdr:sp>
    <xdr:clientData/>
  </xdr:twoCellAnchor>
  <xdr:twoCellAnchor>
    <xdr:from>
      <xdr:col>5</xdr:col>
      <xdr:colOff>142875</xdr:colOff>
      <xdr:row>2</xdr:row>
      <xdr:rowOff>104775</xdr:rowOff>
    </xdr:from>
    <xdr:to>
      <xdr:col>5</xdr:col>
      <xdr:colOff>2247900</xdr:colOff>
      <xdr:row>13</xdr:row>
      <xdr:rowOff>38100</xdr:rowOff>
    </xdr:to>
    <xdr:sp macro="" textlink="">
      <xdr:nvSpPr>
        <xdr:cNvPr id="23559" name="Text Box 7"/>
        <xdr:cNvSpPr txBox="1">
          <a:spLocks noChangeArrowheads="1"/>
        </xdr:cNvSpPr>
      </xdr:nvSpPr>
      <xdr:spPr bwMode="auto">
        <a:xfrm>
          <a:off x="12001500" y="390525"/>
          <a:ext cx="2105025" cy="150495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0" bIns="0" anchor="t" upright="1"/>
        <a:lstStyle/>
        <a:p>
          <a:pPr algn="l" rtl="0">
            <a:defRPr sz="1000"/>
          </a:pPr>
          <a:r>
            <a:rPr lang="en-GB" sz="1200" b="1" i="0" u="none" strike="noStrike" baseline="0">
              <a:solidFill>
                <a:srgbClr val="0000FF"/>
              </a:solidFill>
              <a:latin typeface="Arial"/>
              <a:cs typeface="Arial"/>
            </a:rPr>
            <a:t>Category B</a:t>
          </a:r>
          <a:endParaRPr lang="en-GB" sz="800" b="0" i="0" u="none" strike="noStrike" baseline="0">
            <a:solidFill>
              <a:srgbClr val="000000"/>
            </a:solidFill>
            <a:latin typeface="Arial"/>
            <a:cs typeface="Arial"/>
          </a:endParaRPr>
        </a:p>
        <a:p>
          <a:pPr algn="l" rtl="0">
            <a:defRPr sz="1000"/>
          </a:pPr>
          <a:r>
            <a:rPr lang="en-GB" sz="800" b="1" i="0" u="none" strike="noStrike" baseline="0">
              <a:solidFill>
                <a:srgbClr val="000000"/>
              </a:solidFill>
              <a:latin typeface="Arial"/>
              <a:cs typeface="Arial"/>
            </a:rPr>
            <a:t>Department</a:t>
          </a:r>
          <a:endParaRPr lang="en-GB" sz="800" b="0" i="0" u="none" strike="noStrike" baseline="0">
            <a:solidFill>
              <a:srgbClr val="000000"/>
            </a:solidFill>
            <a:latin typeface="Arial"/>
            <a:cs typeface="Arial"/>
          </a:endParaRPr>
        </a:p>
        <a:p>
          <a:pPr algn="l" rtl="0">
            <a:defRPr sz="1000"/>
          </a:pPr>
          <a:r>
            <a:rPr lang="en-GB" sz="800" b="0" i="0" u="none" strike="noStrike" baseline="0">
              <a:solidFill>
                <a:srgbClr val="000000"/>
              </a:solidFill>
              <a:latin typeface="Arial"/>
              <a:cs typeface="Arial"/>
            </a:rPr>
            <a:t>Personnel</a:t>
          </a:r>
        </a:p>
        <a:p>
          <a:pPr algn="l" rtl="0">
            <a:defRPr sz="1000"/>
          </a:pPr>
          <a:r>
            <a:rPr lang="en-GB" sz="800" b="0" i="0" u="none" strike="noStrike" baseline="0">
              <a:solidFill>
                <a:srgbClr val="000000"/>
              </a:solidFill>
              <a:latin typeface="Arial"/>
              <a:cs typeface="Arial"/>
            </a:rPr>
            <a:t>Finance</a:t>
          </a:r>
        </a:p>
        <a:p>
          <a:pPr algn="l" rtl="0">
            <a:defRPr sz="1000"/>
          </a:pPr>
          <a:r>
            <a:rPr lang="en-GB" sz="800" b="0" i="0" u="none" strike="noStrike" baseline="0">
              <a:solidFill>
                <a:srgbClr val="000000"/>
              </a:solidFill>
              <a:latin typeface="Arial"/>
              <a:cs typeface="Arial"/>
            </a:rPr>
            <a:t>Research</a:t>
          </a:r>
        </a:p>
        <a:p>
          <a:pPr algn="l" rtl="0">
            <a:defRPr sz="1000"/>
          </a:pPr>
          <a:r>
            <a:rPr lang="en-GB" sz="800" b="0" i="0" u="none" strike="noStrike" baseline="0">
              <a:solidFill>
                <a:srgbClr val="000000"/>
              </a:solidFill>
              <a:latin typeface="Arial"/>
              <a:cs typeface="Arial"/>
            </a:rPr>
            <a:t>Production</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171450</xdr:colOff>
      <xdr:row>1</xdr:row>
      <xdr:rowOff>38100</xdr:rowOff>
    </xdr:from>
    <xdr:to>
      <xdr:col>8</xdr:col>
      <xdr:colOff>295275</xdr:colOff>
      <xdr:row>31</xdr:row>
      <xdr:rowOff>38100</xdr:rowOff>
    </xdr:to>
    <xdr:grpSp>
      <xdr:nvGrpSpPr>
        <xdr:cNvPr id="26638" name="Group 8"/>
        <xdr:cNvGrpSpPr>
          <a:grpSpLocks/>
        </xdr:cNvGrpSpPr>
      </xdr:nvGrpSpPr>
      <xdr:grpSpPr bwMode="auto">
        <a:xfrm>
          <a:off x="171450" y="167640"/>
          <a:ext cx="4025265" cy="3886200"/>
          <a:chOff x="21" y="21"/>
          <a:chExt cx="526" cy="511"/>
        </a:xfrm>
      </xdr:grpSpPr>
      <xdr:sp macro="" textlink="">
        <xdr:nvSpPr>
          <xdr:cNvPr id="26625" name="Text Box 1"/>
          <xdr:cNvSpPr txBox="1">
            <a:spLocks noChangeArrowheads="1"/>
          </xdr:cNvSpPr>
        </xdr:nvSpPr>
        <xdr:spPr bwMode="auto">
          <a:xfrm>
            <a:off x="21" y="21"/>
            <a:ext cx="526" cy="511"/>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en-GB" sz="900" b="1" i="0" u="none" strike="noStrike" baseline="0">
                <a:solidFill>
                  <a:srgbClr val="000000"/>
                </a:solidFill>
                <a:latin typeface="Arial"/>
                <a:cs typeface="Arial"/>
              </a:rPr>
              <a:t>Data Set Selection</a:t>
            </a:r>
            <a:endParaRPr lang="en-GB" sz="800" b="0" i="0" u="none" strike="noStrike" baseline="0">
              <a:solidFill>
                <a:srgbClr val="000000"/>
              </a:solidFill>
              <a:latin typeface="Arial"/>
              <a:cs typeface="Arial"/>
            </a:endParaRPr>
          </a:p>
          <a:p>
            <a:pPr algn="l" rtl="0">
              <a:defRPr sz="1000"/>
            </a:pPr>
            <a:endParaRPr lang="en-GB" sz="800" b="0" i="0" u="none" strike="noStrike" baseline="0">
              <a:solidFill>
                <a:srgbClr val="000000"/>
              </a:solidFill>
              <a:latin typeface="Arial"/>
              <a:cs typeface="Arial"/>
            </a:endParaRPr>
          </a:p>
          <a:p>
            <a:pPr algn="l" rtl="0">
              <a:defRPr sz="1000"/>
            </a:pPr>
            <a:r>
              <a:rPr lang="en-GB" sz="800" b="0" i="0" u="none" strike="noStrike" baseline="0">
                <a:solidFill>
                  <a:srgbClr val="000000"/>
                </a:solidFill>
                <a:latin typeface="Arial"/>
                <a:cs typeface="Arial"/>
              </a:rPr>
              <a:t>The HSE MS Analysis Tool is configured with a number of data sets. Before you analyse your survey data use the drop down list below to select the data set with which you wish to compare scores.</a:t>
            </a:r>
          </a:p>
        </xdr:txBody>
      </xdr:sp>
      <mc:AlternateContent xmlns:mc="http://schemas.openxmlformats.org/markup-compatibility/2006">
        <mc:Choice xmlns:a14="http://schemas.microsoft.com/office/drawing/2010/main" Requires="a14">
          <xdr:sp macro="" textlink="">
            <xdr:nvSpPr>
              <xdr:cNvPr id="26627" name="cbDataSets" hidden="1">
                <a:extLst>
                  <a:ext uri="{63B3BB69-23CF-44E3-9099-C40C66FF867C}">
                    <a14:compatExt spid="_x0000_s26627"/>
                  </a:ext>
                </a:extLst>
              </xdr:cNvPr>
              <xdr:cNvSpPr/>
            </xdr:nvSpPr>
            <xdr:spPr bwMode="auto">
              <a:xfrm>
                <a:off x="29" y="121"/>
                <a:ext cx="506" cy="30"/>
              </a:xfrm>
              <a:prstGeom prst="rect">
                <a:avLst/>
              </a:prstGeom>
              <a:noFill/>
              <a:ln>
                <a:noFill/>
              </a:ln>
              <a:extLst>
                <a:ext uri="{91240B29-F687-4F45-9708-019B960494DF}">
                  <a14:hiddenLine w="9525">
                    <a:no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26628" name="lblDSDescription" hidden="1">
                <a:extLst>
                  <a:ext uri="{63B3BB69-23CF-44E3-9099-C40C66FF867C}">
                    <a14:compatExt spid="_x0000_s26628"/>
                  </a:ext>
                </a:extLst>
              </xdr:cNvPr>
              <xdr:cNvSpPr/>
            </xdr:nvSpPr>
            <xdr:spPr bwMode="auto">
              <a:xfrm>
                <a:off x="29" y="194"/>
                <a:ext cx="502" cy="326"/>
              </a:xfrm>
              <a:prstGeom prst="rect">
                <a:avLst/>
              </a:prstGeom>
              <a:noFill/>
              <a:ln>
                <a:noFill/>
              </a:ln>
              <a:extLst>
                <a:ext uri="{91240B29-F687-4F45-9708-019B960494DF}">
                  <a14:hiddenLine w="9525">
                    <a:no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26629" name="Label1" hidden="1">
                <a:extLst>
                  <a:ext uri="{63B3BB69-23CF-44E3-9099-C40C66FF867C}">
                    <a14:compatExt spid="_x0000_s26629"/>
                  </a:ext>
                </a:extLst>
              </xdr:cNvPr>
              <xdr:cNvSpPr/>
            </xdr:nvSpPr>
            <xdr:spPr bwMode="auto">
              <a:xfrm>
                <a:off x="31" y="172"/>
                <a:ext cx="499" cy="20"/>
              </a:xfrm>
              <a:prstGeom prst="rect">
                <a:avLst/>
              </a:prstGeom>
              <a:noFill/>
              <a:ln>
                <a:noFill/>
              </a:ln>
              <a:extLst>
                <a:ext uri="{91240B29-F687-4F45-9708-019B960494DF}">
                  <a14:hiddenLine w="9525">
                    <a:noFill/>
                    <a:miter lim="800000"/>
                    <a:headEnd/>
                    <a:tailEnd/>
                  </a14:hiddenLine>
                </a:ext>
              </a:extLst>
            </xdr:spPr>
          </xdr:sp>
        </mc:Choice>
        <mc:Fallback/>
      </mc:AlternateContent>
    </xdr:grpSp>
    <xdr:clientData/>
  </xdr:twoCellAnchor>
  <xdr:twoCellAnchor editAs="oneCell">
    <xdr:from>
      <xdr:col>8</xdr:col>
      <xdr:colOff>504825</xdr:colOff>
      <xdr:row>1</xdr:row>
      <xdr:rowOff>38100</xdr:rowOff>
    </xdr:from>
    <xdr:to>
      <xdr:col>21</xdr:col>
      <xdr:colOff>38100</xdr:colOff>
      <xdr:row>123</xdr:row>
      <xdr:rowOff>57150</xdr:rowOff>
    </xdr:to>
    <xdr:sp macro="" textlink="">
      <xdr:nvSpPr>
        <xdr:cNvPr id="26631" name="Text Box 7"/>
        <xdr:cNvSpPr txBox="1">
          <a:spLocks noChangeArrowheads="1"/>
        </xdr:cNvSpPr>
      </xdr:nvSpPr>
      <xdr:spPr bwMode="auto">
        <a:xfrm>
          <a:off x="4772025" y="180975"/>
          <a:ext cx="6467475" cy="1744980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27432" tIns="22860" rIns="0" bIns="0" anchor="t" upright="1"/>
        <a:lstStyle/>
        <a:p>
          <a:pPr algn="l" rtl="0">
            <a:defRPr sz="1000"/>
          </a:pPr>
          <a:r>
            <a:rPr lang="en-GB" sz="800" b="1" i="0" u="none" strike="noStrike" baseline="0">
              <a:solidFill>
                <a:srgbClr val="000000"/>
              </a:solidFill>
              <a:latin typeface="Arial"/>
              <a:cs typeface="Arial"/>
            </a:rPr>
            <a:t>Important changes to the HSE Management Standards Analysis Tool</a:t>
          </a:r>
          <a:endParaRPr lang="en-GB" sz="800" b="0" i="0" u="none" strike="noStrike" baseline="0">
            <a:solidFill>
              <a:srgbClr val="000000"/>
            </a:solidFill>
            <a:latin typeface="Arial"/>
            <a:cs typeface="Arial"/>
          </a:endParaRPr>
        </a:p>
        <a:p>
          <a:pPr algn="l" rtl="0">
            <a:defRPr sz="1000"/>
          </a:pPr>
          <a:endParaRPr lang="en-GB" sz="800" b="0" i="0" u="none" strike="noStrike" baseline="0">
            <a:solidFill>
              <a:srgbClr val="000000"/>
            </a:solidFill>
            <a:latin typeface="Arial"/>
            <a:cs typeface="Arial"/>
          </a:endParaRPr>
        </a:p>
        <a:p>
          <a:pPr algn="l" rtl="0">
            <a:defRPr sz="1000"/>
          </a:pPr>
          <a:r>
            <a:rPr lang="en-GB" sz="800" b="1" i="0" u="none" strike="noStrike" baseline="0">
              <a:solidFill>
                <a:srgbClr val="000000"/>
              </a:solidFill>
              <a:latin typeface="Arial"/>
              <a:cs typeface="Arial"/>
            </a:rPr>
            <a:t>Background </a:t>
          </a:r>
          <a:endParaRPr lang="en-GB" sz="800" b="0" i="0" u="none" strike="noStrike" baseline="0">
            <a:solidFill>
              <a:srgbClr val="000000"/>
            </a:solidFill>
            <a:latin typeface="Arial"/>
            <a:cs typeface="Arial"/>
          </a:endParaRPr>
        </a:p>
        <a:p>
          <a:pPr algn="l" rtl="0">
            <a:defRPr sz="1000"/>
          </a:pPr>
          <a:endParaRPr lang="en-GB" sz="800" b="0" i="0" u="none" strike="noStrike" baseline="0">
            <a:solidFill>
              <a:srgbClr val="000000"/>
            </a:solidFill>
            <a:latin typeface="Arial"/>
            <a:cs typeface="Arial"/>
          </a:endParaRPr>
        </a:p>
        <a:p>
          <a:pPr algn="l" rtl="0">
            <a:defRPr sz="1000"/>
          </a:pPr>
          <a:r>
            <a:rPr lang="en-GB" sz="800" b="0" i="0" u="none" strike="noStrike" baseline="0">
              <a:solidFill>
                <a:srgbClr val="000000"/>
              </a:solidFill>
              <a:latin typeface="Arial"/>
              <a:cs typeface="Arial"/>
            </a:rPr>
            <a:t>The analysis tool allows users to assess the performance of their organisation in relation to sets of working conditions known to be potential stressors. It includes a facility to compare the organisation’s results with responses from a nationally representative sample of workers taken in 2004 when the Management Standards approach was launched.</a:t>
          </a:r>
        </a:p>
        <a:p>
          <a:pPr algn="l" rtl="0">
            <a:defRPr sz="1000"/>
          </a:pPr>
          <a:endParaRPr lang="en-GB" sz="800" b="0" i="0" u="none" strike="noStrike" baseline="0">
            <a:solidFill>
              <a:srgbClr val="000000"/>
            </a:solidFill>
            <a:latin typeface="Arial"/>
            <a:cs typeface="Arial"/>
          </a:endParaRPr>
        </a:p>
        <a:p>
          <a:pPr algn="l" rtl="0">
            <a:defRPr sz="1000"/>
          </a:pPr>
          <a:r>
            <a:rPr lang="en-GB" sz="800" b="0" i="0" u="none" strike="noStrike" baseline="0">
              <a:solidFill>
                <a:srgbClr val="000000"/>
              </a:solidFill>
              <a:latin typeface="Arial"/>
              <a:cs typeface="Arial"/>
            </a:rPr>
            <a:t>The tool assigns colour codes to seven sets of working conditions (Demands, Control, Manager Support, Peer Support, Relationships, Role and Change), with the colour denoting performance relative to the responses in the national sample. The tool determines the appropriate colour by comparing the organisation’s responses to ‘benchmarks’ in the national sample, as follows:</a:t>
          </a:r>
        </a:p>
        <a:p>
          <a:pPr algn="l" rtl="0">
            <a:defRPr sz="1000"/>
          </a:pPr>
          <a:endParaRPr lang="en-GB" sz="800" b="0" i="0" u="none" strike="noStrike" baseline="0">
            <a:solidFill>
              <a:srgbClr val="000000"/>
            </a:solidFill>
            <a:latin typeface="Arial"/>
            <a:cs typeface="Arial"/>
          </a:endParaRPr>
        </a:p>
        <a:p>
          <a:pPr algn="l" rtl="0">
            <a:defRPr sz="1000"/>
          </a:pPr>
          <a:r>
            <a:rPr lang="en-GB" sz="800" b="0" i="0" u="none" strike="noStrike" baseline="0">
              <a:solidFill>
                <a:srgbClr val="000000"/>
              </a:solidFill>
              <a:latin typeface="Arial"/>
              <a:cs typeface="Arial"/>
            </a:rPr>
            <a:t>Green   Better than or equal to the 80</a:t>
          </a:r>
          <a:r>
            <a:rPr lang="en-GB" sz="800" b="0" i="0" u="none" strike="noStrike" baseline="30000">
              <a:solidFill>
                <a:srgbClr val="000000"/>
              </a:solidFill>
              <a:latin typeface="Arial"/>
              <a:cs typeface="Arial"/>
            </a:rPr>
            <a:t>th</a:t>
          </a:r>
          <a:r>
            <a:rPr lang="en-GB" sz="800" b="0" i="0" u="none" strike="noStrike" baseline="0">
              <a:solidFill>
                <a:srgbClr val="000000"/>
              </a:solidFill>
              <a:latin typeface="Arial"/>
              <a:cs typeface="Arial"/>
            </a:rPr>
            <a:t> percentile of the national data</a:t>
          </a:r>
        </a:p>
        <a:p>
          <a:pPr algn="l" rtl="0">
            <a:defRPr sz="1000"/>
          </a:pPr>
          <a:r>
            <a:rPr lang="en-GB" sz="800" b="0" i="0" u="none" strike="noStrike" baseline="0">
              <a:solidFill>
                <a:srgbClr val="000000"/>
              </a:solidFill>
              <a:latin typeface="Arial"/>
              <a:cs typeface="Arial"/>
            </a:rPr>
            <a:t>Blue      Better than or equal to the 50</a:t>
          </a:r>
          <a:r>
            <a:rPr lang="en-GB" sz="800" b="0" i="0" u="none" strike="noStrike" baseline="30000">
              <a:solidFill>
                <a:srgbClr val="000000"/>
              </a:solidFill>
              <a:latin typeface="Arial"/>
              <a:cs typeface="Arial"/>
            </a:rPr>
            <a:t>th</a:t>
          </a:r>
          <a:r>
            <a:rPr lang="en-GB" sz="800" b="0" i="0" u="none" strike="noStrike" baseline="0">
              <a:solidFill>
                <a:srgbClr val="000000"/>
              </a:solidFill>
              <a:latin typeface="Arial"/>
              <a:cs typeface="Arial"/>
            </a:rPr>
            <a:t> percentile of the national data but not as good as the 80</a:t>
          </a:r>
          <a:r>
            <a:rPr lang="en-GB" sz="800" b="0" i="0" u="none" strike="noStrike" baseline="30000">
              <a:solidFill>
                <a:srgbClr val="000000"/>
              </a:solidFill>
              <a:latin typeface="Arial"/>
              <a:cs typeface="Arial"/>
            </a:rPr>
            <a:t>th</a:t>
          </a:r>
          <a:r>
            <a:rPr lang="en-GB" sz="800" b="0" i="0" u="none" strike="noStrike" baseline="0">
              <a:solidFill>
                <a:srgbClr val="000000"/>
              </a:solidFill>
              <a:latin typeface="Arial"/>
              <a:cs typeface="Arial"/>
            </a:rPr>
            <a:t> percentile</a:t>
          </a:r>
        </a:p>
        <a:p>
          <a:pPr algn="l" rtl="0">
            <a:defRPr sz="1000"/>
          </a:pPr>
          <a:r>
            <a:rPr lang="en-GB" sz="800" b="0" i="0" u="none" strike="noStrike" baseline="0">
              <a:solidFill>
                <a:srgbClr val="000000"/>
              </a:solidFill>
              <a:latin typeface="Arial"/>
              <a:cs typeface="Arial"/>
            </a:rPr>
            <a:t>Amber  Better than or equal to the 20</a:t>
          </a:r>
          <a:r>
            <a:rPr lang="en-GB" sz="800" b="0" i="0" u="none" strike="noStrike" baseline="30000">
              <a:solidFill>
                <a:srgbClr val="000000"/>
              </a:solidFill>
              <a:latin typeface="Arial"/>
              <a:cs typeface="Arial"/>
            </a:rPr>
            <a:t>th</a:t>
          </a:r>
          <a:r>
            <a:rPr lang="en-GB" sz="800" b="0" i="0" u="none" strike="noStrike" baseline="0">
              <a:solidFill>
                <a:srgbClr val="000000"/>
              </a:solidFill>
              <a:latin typeface="Arial"/>
              <a:cs typeface="Arial"/>
            </a:rPr>
            <a:t> percentile of the national data but not as good as the 50</a:t>
          </a:r>
          <a:r>
            <a:rPr lang="en-GB" sz="800" b="0" i="0" u="none" strike="noStrike" baseline="30000">
              <a:solidFill>
                <a:srgbClr val="000000"/>
              </a:solidFill>
              <a:latin typeface="Arial"/>
              <a:cs typeface="Arial"/>
            </a:rPr>
            <a:t>th</a:t>
          </a:r>
          <a:r>
            <a:rPr lang="en-GB" sz="800" b="0" i="0" u="none" strike="noStrike" baseline="0">
              <a:solidFill>
                <a:srgbClr val="000000"/>
              </a:solidFill>
              <a:latin typeface="Arial"/>
              <a:cs typeface="Arial"/>
            </a:rPr>
            <a:t> percentile</a:t>
          </a:r>
        </a:p>
        <a:p>
          <a:pPr algn="l" rtl="0">
            <a:defRPr sz="1000"/>
          </a:pPr>
          <a:r>
            <a:rPr lang="en-GB" sz="800" b="0" i="0" u="none" strike="noStrike" baseline="0">
              <a:solidFill>
                <a:srgbClr val="000000"/>
              </a:solidFill>
              <a:latin typeface="Arial"/>
              <a:cs typeface="Arial"/>
            </a:rPr>
            <a:t>Red      Not as good as the 20</a:t>
          </a:r>
          <a:r>
            <a:rPr lang="en-GB" sz="800" b="0" i="0" u="none" strike="noStrike" baseline="30000">
              <a:solidFill>
                <a:srgbClr val="000000"/>
              </a:solidFill>
              <a:latin typeface="Arial"/>
              <a:cs typeface="Arial"/>
            </a:rPr>
            <a:t>th</a:t>
          </a:r>
          <a:r>
            <a:rPr lang="en-GB" sz="800" b="0" i="0" u="none" strike="noStrike" baseline="0">
              <a:solidFill>
                <a:srgbClr val="000000"/>
              </a:solidFill>
              <a:latin typeface="Arial"/>
              <a:cs typeface="Arial"/>
            </a:rPr>
            <a:t> percentile of the national data</a:t>
          </a:r>
        </a:p>
        <a:p>
          <a:pPr algn="l" rtl="0">
            <a:defRPr sz="1000"/>
          </a:pPr>
          <a:endParaRPr lang="en-GB" sz="800" b="0" i="0" u="none" strike="noStrike" baseline="0">
            <a:solidFill>
              <a:srgbClr val="000000"/>
            </a:solidFill>
            <a:latin typeface="Arial"/>
            <a:cs typeface="Arial"/>
          </a:endParaRPr>
        </a:p>
        <a:p>
          <a:pPr algn="l" rtl="0">
            <a:defRPr sz="1000"/>
          </a:pPr>
          <a:r>
            <a:rPr lang="en-GB" sz="800" b="1" i="0" u="none" strike="noStrike" baseline="0">
              <a:solidFill>
                <a:srgbClr val="000000"/>
              </a:solidFill>
              <a:latin typeface="Arial"/>
              <a:cs typeface="Arial"/>
            </a:rPr>
            <a:t>Changes made</a:t>
          </a:r>
          <a:endParaRPr lang="en-GB" sz="800" b="0" i="0" u="none" strike="noStrike" baseline="0">
            <a:solidFill>
              <a:srgbClr val="000000"/>
            </a:solidFill>
            <a:latin typeface="Arial"/>
            <a:cs typeface="Arial"/>
          </a:endParaRPr>
        </a:p>
        <a:p>
          <a:pPr algn="l" rtl="0">
            <a:defRPr sz="1000"/>
          </a:pPr>
          <a:endParaRPr lang="en-GB" sz="800" b="0" i="0" u="none" strike="noStrike" baseline="0">
            <a:solidFill>
              <a:srgbClr val="000000"/>
            </a:solidFill>
            <a:latin typeface="Arial"/>
            <a:cs typeface="Arial"/>
          </a:endParaRPr>
        </a:p>
        <a:p>
          <a:pPr algn="l" rtl="0">
            <a:defRPr sz="1000"/>
          </a:pPr>
          <a:r>
            <a:rPr lang="en-GB" sz="800" b="0" i="0" u="none" strike="noStrike" baseline="0">
              <a:solidFill>
                <a:srgbClr val="000000"/>
              </a:solidFill>
              <a:latin typeface="Arial"/>
              <a:cs typeface="Arial"/>
            </a:rPr>
            <a:t>The principles above still apply. However the ‘benchmarks’ which underpin the colour coding in the analysis tool, have been changed. The reasons are outlined in the box below.</a:t>
          </a:r>
        </a:p>
        <a:p>
          <a:pPr algn="l" rtl="0">
            <a:defRPr sz="1000"/>
          </a:pPr>
          <a:endParaRPr lang="en-GB" sz="800" b="0" i="0" u="none" strike="noStrike" baseline="0">
            <a:solidFill>
              <a:srgbClr val="000000"/>
            </a:solidFill>
            <a:latin typeface="Arial"/>
            <a:cs typeface="Arial"/>
          </a:endParaRPr>
        </a:p>
        <a:p>
          <a:pPr algn="l" rtl="0">
            <a:defRPr sz="1000"/>
          </a:pPr>
          <a:endParaRPr lang="en-GB" sz="800" b="0" i="0" u="none" strike="noStrike" baseline="0">
            <a:solidFill>
              <a:srgbClr val="000000"/>
            </a:solidFill>
            <a:latin typeface="Arial"/>
            <a:cs typeface="Arial"/>
          </a:endParaRPr>
        </a:p>
        <a:p>
          <a:pPr algn="l" rtl="0">
            <a:defRPr sz="1000"/>
          </a:pPr>
          <a:endParaRPr lang="en-GB" sz="800" b="0" i="0" u="none" strike="noStrike" baseline="0">
            <a:solidFill>
              <a:srgbClr val="000000"/>
            </a:solidFill>
            <a:latin typeface="Arial"/>
            <a:cs typeface="Arial"/>
          </a:endParaRPr>
        </a:p>
        <a:p>
          <a:pPr algn="l" rtl="0">
            <a:defRPr sz="1000"/>
          </a:pPr>
          <a:endParaRPr lang="en-GB" sz="800" b="0" i="0" u="none" strike="noStrike" baseline="0">
            <a:solidFill>
              <a:srgbClr val="000000"/>
            </a:solidFill>
            <a:latin typeface="Arial"/>
            <a:cs typeface="Arial"/>
          </a:endParaRPr>
        </a:p>
        <a:p>
          <a:pPr algn="l" rtl="0">
            <a:defRPr sz="1000"/>
          </a:pPr>
          <a:endParaRPr lang="en-GB" sz="800" b="0" i="0" u="none" strike="noStrike" baseline="0">
            <a:solidFill>
              <a:srgbClr val="000000"/>
            </a:solidFill>
            <a:latin typeface="Arial"/>
            <a:cs typeface="Arial"/>
          </a:endParaRPr>
        </a:p>
        <a:p>
          <a:pPr algn="l" rtl="0">
            <a:defRPr sz="1000"/>
          </a:pPr>
          <a:endParaRPr lang="en-GB" sz="800" b="0" i="0" u="none" strike="noStrike" baseline="0">
            <a:solidFill>
              <a:srgbClr val="000000"/>
            </a:solidFill>
            <a:latin typeface="Arial"/>
            <a:cs typeface="Arial"/>
          </a:endParaRPr>
        </a:p>
        <a:p>
          <a:pPr algn="l" rtl="0">
            <a:defRPr sz="1000"/>
          </a:pPr>
          <a:endParaRPr lang="en-GB" sz="800" b="0" i="0" u="none" strike="noStrike" baseline="0">
            <a:solidFill>
              <a:srgbClr val="000000"/>
            </a:solidFill>
            <a:latin typeface="Arial"/>
            <a:cs typeface="Arial"/>
          </a:endParaRPr>
        </a:p>
        <a:p>
          <a:pPr algn="l" rtl="0">
            <a:defRPr sz="1000"/>
          </a:pPr>
          <a:endParaRPr lang="en-GB" sz="800" b="0" i="0" u="none" strike="noStrike" baseline="0">
            <a:solidFill>
              <a:srgbClr val="000000"/>
            </a:solidFill>
            <a:latin typeface="Arial"/>
            <a:cs typeface="Arial"/>
          </a:endParaRPr>
        </a:p>
        <a:p>
          <a:pPr algn="l" rtl="0">
            <a:defRPr sz="1000"/>
          </a:pPr>
          <a:endParaRPr lang="en-GB" sz="800" b="0" i="0" u="none" strike="noStrike" baseline="0">
            <a:solidFill>
              <a:srgbClr val="000000"/>
            </a:solidFill>
            <a:latin typeface="Arial"/>
            <a:cs typeface="Arial"/>
          </a:endParaRPr>
        </a:p>
        <a:p>
          <a:pPr algn="l" rtl="0">
            <a:defRPr sz="1000"/>
          </a:pPr>
          <a:endParaRPr lang="en-GB" sz="800" b="0" i="0" u="none" strike="noStrike" baseline="0">
            <a:solidFill>
              <a:srgbClr val="000000"/>
            </a:solidFill>
            <a:latin typeface="Arial"/>
            <a:cs typeface="Arial"/>
          </a:endParaRPr>
        </a:p>
        <a:p>
          <a:pPr algn="l" rtl="0">
            <a:defRPr sz="1000"/>
          </a:pPr>
          <a:endParaRPr lang="en-GB" sz="800" b="0" i="0" u="none" strike="noStrike" baseline="0">
            <a:solidFill>
              <a:srgbClr val="000000"/>
            </a:solidFill>
            <a:latin typeface="Arial"/>
            <a:cs typeface="Arial"/>
          </a:endParaRPr>
        </a:p>
        <a:p>
          <a:pPr algn="l" rtl="0">
            <a:defRPr sz="1000"/>
          </a:pPr>
          <a:endParaRPr lang="en-GB" sz="800" b="0" i="0" u="none" strike="noStrike" baseline="0">
            <a:solidFill>
              <a:srgbClr val="000000"/>
            </a:solidFill>
            <a:latin typeface="Arial"/>
            <a:cs typeface="Arial"/>
          </a:endParaRPr>
        </a:p>
        <a:p>
          <a:pPr algn="l" rtl="0">
            <a:defRPr sz="1000"/>
          </a:pPr>
          <a:endParaRPr lang="en-GB" sz="800" b="0" i="0" u="none" strike="noStrike" baseline="0">
            <a:solidFill>
              <a:srgbClr val="000000"/>
            </a:solidFill>
            <a:latin typeface="Arial"/>
            <a:cs typeface="Arial"/>
          </a:endParaRPr>
        </a:p>
        <a:p>
          <a:pPr algn="l" rtl="0">
            <a:defRPr sz="1000"/>
          </a:pPr>
          <a:endParaRPr lang="en-GB" sz="800" b="0" i="0" u="none" strike="noStrike" baseline="0">
            <a:solidFill>
              <a:srgbClr val="000000"/>
            </a:solidFill>
            <a:latin typeface="Arial"/>
            <a:cs typeface="Arial"/>
          </a:endParaRPr>
        </a:p>
        <a:p>
          <a:pPr algn="l" rtl="0">
            <a:defRPr sz="1000"/>
          </a:pPr>
          <a:endParaRPr lang="en-GB" sz="800" b="0" i="0" u="none" strike="noStrike" baseline="0">
            <a:solidFill>
              <a:srgbClr val="000000"/>
            </a:solidFill>
            <a:latin typeface="Arial"/>
            <a:cs typeface="Arial"/>
          </a:endParaRPr>
        </a:p>
        <a:p>
          <a:pPr algn="l" rtl="0">
            <a:defRPr sz="1000"/>
          </a:pPr>
          <a:endParaRPr lang="en-GB" sz="800" b="0" i="0" u="none" strike="noStrike" baseline="0">
            <a:solidFill>
              <a:srgbClr val="000000"/>
            </a:solidFill>
            <a:latin typeface="Arial"/>
            <a:cs typeface="Arial"/>
          </a:endParaRPr>
        </a:p>
        <a:p>
          <a:pPr algn="l" rtl="0">
            <a:defRPr sz="1000"/>
          </a:pPr>
          <a:endParaRPr lang="en-GB" sz="800" b="0" i="0" u="none" strike="noStrike" baseline="0">
            <a:solidFill>
              <a:srgbClr val="000000"/>
            </a:solidFill>
            <a:latin typeface="Arial"/>
            <a:cs typeface="Arial"/>
          </a:endParaRPr>
        </a:p>
        <a:p>
          <a:pPr algn="l" rtl="0">
            <a:defRPr sz="1000"/>
          </a:pPr>
          <a:r>
            <a:rPr lang="en-GB" sz="800" b="1" i="0" u="none" strike="noStrike" baseline="0">
              <a:solidFill>
                <a:srgbClr val="000000"/>
              </a:solidFill>
              <a:latin typeface="Arial"/>
              <a:cs typeface="Arial"/>
            </a:rPr>
            <a:t>What the changes mean in practice</a:t>
          </a:r>
          <a:endParaRPr lang="en-GB" sz="800" b="0" i="0" u="none" strike="noStrike" baseline="0">
            <a:solidFill>
              <a:srgbClr val="000000"/>
            </a:solidFill>
            <a:latin typeface="Arial"/>
            <a:cs typeface="Arial"/>
          </a:endParaRPr>
        </a:p>
        <a:p>
          <a:pPr algn="l" rtl="0">
            <a:defRPr sz="1000"/>
          </a:pPr>
          <a:endParaRPr lang="en-GB" sz="800" b="0" i="0" u="none" strike="noStrike" baseline="0">
            <a:solidFill>
              <a:srgbClr val="000000"/>
            </a:solidFill>
            <a:latin typeface="Arial"/>
            <a:cs typeface="Arial"/>
          </a:endParaRPr>
        </a:p>
        <a:p>
          <a:pPr algn="l" rtl="0">
            <a:defRPr sz="1000"/>
          </a:pPr>
          <a:r>
            <a:rPr lang="en-GB" sz="800" b="0" i="0" u="none" strike="noStrike" baseline="0">
              <a:solidFill>
                <a:srgbClr val="000000"/>
              </a:solidFill>
              <a:latin typeface="Arial"/>
              <a:cs typeface="Arial"/>
            </a:rPr>
            <a:t>Firstly, the new benchmarks are more appropriate than the previous benchmarks as they allow comparison of like with like. In practice, the new targets are lower and therefore easier to achieve (</a:t>
          </a:r>
          <a:r>
            <a:rPr lang="en-GB" sz="800" b="0" i="1" u="none" strike="noStrike" baseline="0">
              <a:solidFill>
                <a:srgbClr val="000000"/>
              </a:solidFill>
              <a:latin typeface="Arial"/>
              <a:cs typeface="Arial"/>
            </a:rPr>
            <a:t>see Q&amp;A below: why are the new benchmarks lower…?</a:t>
          </a:r>
          <a:r>
            <a:rPr lang="en-GB" sz="800" b="0" i="0" u="none" strike="noStrike" baseline="0">
              <a:solidFill>
                <a:srgbClr val="000000"/>
              </a:solidFill>
              <a:latin typeface="Arial"/>
              <a:cs typeface="Arial"/>
            </a:rPr>
            <a:t>), particularly for the set of working conditions under the heading of “Role” (</a:t>
          </a:r>
          <a:r>
            <a:rPr lang="en-GB" sz="800" b="0" i="1" u="none" strike="noStrike" baseline="0">
              <a:solidFill>
                <a:srgbClr val="000000"/>
              </a:solidFill>
              <a:latin typeface="Arial"/>
              <a:cs typeface="Arial"/>
            </a:rPr>
            <a:t>see Q&amp;A below: does this explain why my ‘role’ results came out red?</a:t>
          </a:r>
          <a:r>
            <a:rPr lang="en-GB" sz="800" b="0" i="0" u="none" strike="noStrike" baseline="0">
              <a:solidFill>
                <a:srgbClr val="000000"/>
              </a:solidFill>
              <a:latin typeface="Arial"/>
              <a:cs typeface="Arial"/>
            </a:rPr>
            <a:t>)</a:t>
          </a:r>
        </a:p>
        <a:p>
          <a:pPr algn="l" rtl="0">
            <a:defRPr sz="1000"/>
          </a:pPr>
          <a:r>
            <a:rPr lang="en-GB" sz="800" b="0" i="0" u="none" strike="noStrike" baseline="0">
              <a:solidFill>
                <a:srgbClr val="000000"/>
              </a:solidFill>
              <a:latin typeface="Arial"/>
              <a:cs typeface="Arial"/>
            </a:rPr>
            <a:t>The tool will still allow use of the old benchmarks, with users required to select the benchmarks against which they wish to compare themselves.</a:t>
          </a:r>
        </a:p>
        <a:p>
          <a:pPr algn="l" rtl="0">
            <a:defRPr sz="1000"/>
          </a:pPr>
          <a:endParaRPr lang="en-GB" sz="800" b="0" i="0" u="none" strike="noStrike" baseline="0">
            <a:solidFill>
              <a:srgbClr val="000000"/>
            </a:solidFill>
            <a:latin typeface="Arial"/>
            <a:cs typeface="Arial"/>
          </a:endParaRPr>
        </a:p>
        <a:p>
          <a:pPr algn="l" rtl="0">
            <a:defRPr sz="1000"/>
          </a:pPr>
          <a:r>
            <a:rPr lang="en-GB" sz="800" b="0" i="0" u="none" strike="noStrike" baseline="0">
              <a:solidFill>
                <a:srgbClr val="000000"/>
              </a:solidFill>
              <a:latin typeface="Arial"/>
              <a:cs typeface="Arial"/>
            </a:rPr>
            <a:t>HSE recommends that the new benchmarks, based on organisational data, should be used in the majority of cases. However, if you have completed a previous analysis using the old benchmarks, and wish to make comparisons between your two surveys, you may wish to use the same benchmarks you used previously, to allow you to assess progress. </a:t>
          </a:r>
        </a:p>
        <a:p>
          <a:pPr algn="l" rtl="0">
            <a:defRPr sz="1000"/>
          </a:pPr>
          <a:endParaRPr lang="en-GB" sz="800" b="0" i="0" u="none" strike="noStrike" baseline="0">
            <a:solidFill>
              <a:srgbClr val="000000"/>
            </a:solidFill>
            <a:latin typeface="Arial"/>
            <a:cs typeface="Arial"/>
          </a:endParaRPr>
        </a:p>
        <a:p>
          <a:pPr algn="l" rtl="0">
            <a:defRPr sz="1000"/>
          </a:pPr>
          <a:r>
            <a:rPr lang="en-GB" sz="800" b="1" i="0" u="none" strike="noStrike" baseline="0">
              <a:solidFill>
                <a:srgbClr val="000000"/>
              </a:solidFill>
              <a:latin typeface="Arial"/>
              <a:cs typeface="Arial"/>
            </a:rPr>
            <a:t>Question &amp; Answer:</a:t>
          </a:r>
          <a:endParaRPr lang="en-GB" sz="800" b="0" i="0" u="none" strike="noStrike" baseline="0">
            <a:solidFill>
              <a:srgbClr val="000000"/>
            </a:solidFill>
            <a:latin typeface="Arial"/>
            <a:cs typeface="Arial"/>
          </a:endParaRPr>
        </a:p>
        <a:p>
          <a:pPr algn="l" rtl="0">
            <a:defRPr sz="1000"/>
          </a:pPr>
          <a:endParaRPr lang="en-GB" sz="800" b="0" i="0" u="none" strike="noStrike" baseline="0">
            <a:solidFill>
              <a:srgbClr val="000000"/>
            </a:solidFill>
            <a:latin typeface="Arial"/>
            <a:cs typeface="Arial"/>
          </a:endParaRPr>
        </a:p>
        <a:p>
          <a:pPr algn="l" rtl="0">
            <a:defRPr sz="1000"/>
          </a:pPr>
          <a:r>
            <a:rPr lang="en-GB" sz="800" b="0" i="0" u="none" strike="noStrike" baseline="0">
              <a:solidFill>
                <a:srgbClr val="000000"/>
              </a:solidFill>
              <a:latin typeface="Arial"/>
              <a:cs typeface="Arial"/>
            </a:rPr>
            <a:t>In this section, we attempt to anticipate questions users might have about the changes made. Please note that more general guidance on the use of the analysis tool can still be found in the HSE Management Standards Analysis Tool User Manual, which can be downloaded from http://www.hse.gov.uk/stress/standards/downloads.htm. </a:t>
          </a:r>
        </a:p>
        <a:p>
          <a:pPr algn="l" rtl="0">
            <a:defRPr sz="1000"/>
          </a:pPr>
          <a:r>
            <a:rPr lang="en-GB" sz="800" b="0" i="0" u="none" strike="noStrike" baseline="0">
              <a:solidFill>
                <a:srgbClr val="000000"/>
              </a:solidFill>
              <a:latin typeface="Arial"/>
              <a:cs typeface="Arial"/>
            </a:rPr>
            <a:t> </a:t>
          </a:r>
        </a:p>
        <a:p>
          <a:pPr algn="l" rtl="0">
            <a:defRPr sz="1000"/>
          </a:pPr>
          <a:r>
            <a:rPr lang="en-GB" sz="800" b="0" i="1" u="none" strike="noStrike" baseline="0">
              <a:solidFill>
                <a:srgbClr val="000000"/>
              </a:solidFill>
              <a:latin typeface="Arial"/>
              <a:cs typeface="Arial"/>
            </a:rPr>
            <a:t>My organisation completed its risk assessment using the old benchmarks. Is the analysis invalid?</a:t>
          </a:r>
          <a:endParaRPr lang="en-GB" sz="800" b="0" i="0" u="none" strike="noStrike" baseline="0">
            <a:solidFill>
              <a:srgbClr val="000000"/>
            </a:solidFill>
            <a:latin typeface="Arial"/>
            <a:cs typeface="Arial"/>
          </a:endParaRPr>
        </a:p>
        <a:p>
          <a:pPr algn="l" rtl="0">
            <a:defRPr sz="1000"/>
          </a:pPr>
          <a:endParaRPr lang="en-GB" sz="800" b="0" i="0" u="none" strike="noStrike" baseline="0">
            <a:solidFill>
              <a:srgbClr val="000000"/>
            </a:solidFill>
            <a:latin typeface="Arial"/>
            <a:cs typeface="Arial"/>
          </a:endParaRPr>
        </a:p>
        <a:p>
          <a:pPr algn="l" rtl="0">
            <a:defRPr sz="1000"/>
          </a:pPr>
          <a:r>
            <a:rPr lang="en-GB" sz="800" b="0" i="0" u="none" strike="noStrike" baseline="0">
              <a:solidFill>
                <a:srgbClr val="000000"/>
              </a:solidFill>
              <a:latin typeface="Arial"/>
              <a:cs typeface="Arial"/>
            </a:rPr>
            <a:t>No, the analysis is valid. The analysis tool is designed to help point employers in the right direction when taking the important next step of talking to their staff. Discussions with staff should be used to steer the process towards the real issues regardless of which version of the tool has been used.</a:t>
          </a:r>
        </a:p>
        <a:p>
          <a:pPr algn="l" rtl="0">
            <a:defRPr sz="1000"/>
          </a:pPr>
          <a:endParaRPr lang="en-GB" sz="800" b="0" i="0" u="none" strike="noStrike" baseline="0">
            <a:solidFill>
              <a:srgbClr val="000000"/>
            </a:solidFill>
            <a:latin typeface="Arial"/>
            <a:cs typeface="Arial"/>
          </a:endParaRPr>
        </a:p>
        <a:p>
          <a:pPr algn="l" rtl="0">
            <a:defRPr sz="1000"/>
          </a:pPr>
          <a:r>
            <a:rPr lang="en-GB" sz="800" b="0" i="1" u="none" strike="noStrike" baseline="0">
              <a:solidFill>
                <a:srgbClr val="000000"/>
              </a:solidFill>
              <a:latin typeface="Arial"/>
              <a:cs typeface="Arial"/>
            </a:rPr>
            <a:t>My organisation used the old benchmarks in a previous survey. We are now ready to run the survey again to assess progress – which benchmarks should I use?</a:t>
          </a:r>
          <a:endParaRPr lang="en-GB" sz="800" b="0" i="0" u="none" strike="noStrike" baseline="0">
            <a:solidFill>
              <a:srgbClr val="000000"/>
            </a:solidFill>
            <a:latin typeface="Arial"/>
            <a:cs typeface="Arial"/>
          </a:endParaRPr>
        </a:p>
        <a:p>
          <a:pPr algn="l" rtl="0">
            <a:defRPr sz="1000"/>
          </a:pPr>
          <a:endParaRPr lang="en-GB" sz="800" b="0" i="0" u="none" strike="noStrike" baseline="0">
            <a:solidFill>
              <a:srgbClr val="000000"/>
            </a:solidFill>
            <a:latin typeface="Arial"/>
            <a:cs typeface="Arial"/>
          </a:endParaRPr>
        </a:p>
        <a:p>
          <a:pPr algn="l" rtl="0">
            <a:defRPr sz="1000"/>
          </a:pPr>
          <a:r>
            <a:rPr lang="en-GB" sz="800" b="0" i="0" u="none" strike="noStrike" baseline="0">
              <a:solidFill>
                <a:srgbClr val="000000"/>
              </a:solidFill>
              <a:latin typeface="Arial"/>
              <a:cs typeface="Arial"/>
            </a:rPr>
            <a:t>The analysis tool’s primary use should be to direct future activity, rather than to evaluate past activity. Therefore the most appropriate benchmark to use would be the new benchmarks. However, if you do wish to identify changes in working conditions between the two surveys, you should use the same benchmarks for each phase. Furthermore, there is no problem with using one set of benchmarks to assess progress and another to direct future activity.</a:t>
          </a:r>
        </a:p>
        <a:p>
          <a:pPr algn="l" rtl="0">
            <a:defRPr sz="1000"/>
          </a:pPr>
          <a:endParaRPr lang="en-GB" sz="800" b="0" i="0" u="none" strike="noStrike" baseline="0">
            <a:solidFill>
              <a:srgbClr val="000000"/>
            </a:solidFill>
            <a:latin typeface="Arial"/>
            <a:cs typeface="Arial"/>
          </a:endParaRPr>
        </a:p>
        <a:p>
          <a:pPr algn="l" rtl="0">
            <a:defRPr sz="1000"/>
          </a:pPr>
          <a:r>
            <a:rPr lang="en-GB" sz="800" b="0" i="0" u="none" strike="noStrike" baseline="0">
              <a:solidFill>
                <a:srgbClr val="000000"/>
              </a:solidFill>
              <a:latin typeface="Arial"/>
              <a:cs typeface="Arial"/>
            </a:rPr>
            <a:t>Because you now have two sets of results you can use your first set of results as your own internal benchmark. The second set of results, and any subsequent surveys, can be compared against your first set of results if required.  </a:t>
          </a:r>
        </a:p>
        <a:p>
          <a:pPr algn="l" rtl="0">
            <a:defRPr sz="1000"/>
          </a:pPr>
          <a:endParaRPr lang="en-GB" sz="800" b="0" i="0" u="none" strike="noStrike" baseline="0">
            <a:solidFill>
              <a:srgbClr val="000000"/>
            </a:solidFill>
            <a:latin typeface="Arial"/>
            <a:cs typeface="Arial"/>
          </a:endParaRPr>
        </a:p>
        <a:p>
          <a:pPr algn="l" rtl="0">
            <a:defRPr sz="1000"/>
          </a:pPr>
          <a:r>
            <a:rPr lang="en-GB" sz="800" b="0" i="1" u="none" strike="noStrike" baseline="0">
              <a:solidFill>
                <a:srgbClr val="000000"/>
              </a:solidFill>
              <a:latin typeface="Arial"/>
              <a:cs typeface="Arial"/>
            </a:rPr>
            <a:t>Why are the new benchmarks lower than the old ones?</a:t>
          </a:r>
          <a:r>
            <a:rPr lang="en-GB" sz="800" b="0" i="0" u="none" strike="noStrike" baseline="0">
              <a:solidFill>
                <a:srgbClr val="000000"/>
              </a:solidFill>
              <a:latin typeface="Arial"/>
              <a:cs typeface="Arial"/>
            </a:rPr>
            <a:t> </a:t>
          </a:r>
        </a:p>
        <a:p>
          <a:pPr algn="l" rtl="0">
            <a:defRPr sz="1000"/>
          </a:pPr>
          <a:endParaRPr lang="en-GB" sz="800" b="0" i="0" u="none" strike="noStrike" baseline="0">
            <a:solidFill>
              <a:srgbClr val="000000"/>
            </a:solidFill>
            <a:latin typeface="Arial"/>
            <a:cs typeface="Arial"/>
          </a:endParaRPr>
        </a:p>
        <a:p>
          <a:pPr algn="l" rtl="0">
            <a:defRPr sz="1000"/>
          </a:pPr>
          <a:r>
            <a:rPr lang="en-GB" sz="800" b="0" i="0" u="none" strike="noStrike" baseline="0">
              <a:solidFill>
                <a:srgbClr val="000000"/>
              </a:solidFill>
              <a:latin typeface="Arial"/>
              <a:cs typeface="Arial"/>
            </a:rPr>
            <a:t>The answer to this lies in the differences in the statistical properties of individual data and organisation-level data. We attempt to explain in simple terms below:</a:t>
          </a:r>
        </a:p>
        <a:p>
          <a:pPr algn="l" rtl="0">
            <a:defRPr sz="1000"/>
          </a:pPr>
          <a:endParaRPr lang="en-GB" sz="800" b="0" i="0" u="none" strike="noStrike" baseline="0">
            <a:solidFill>
              <a:srgbClr val="000000"/>
            </a:solidFill>
            <a:latin typeface="Arial"/>
            <a:cs typeface="Arial"/>
          </a:endParaRPr>
        </a:p>
        <a:p>
          <a:pPr algn="l" rtl="0">
            <a:defRPr sz="1000"/>
          </a:pPr>
          <a:r>
            <a:rPr lang="en-GB" sz="800" b="0" i="0" u="none" strike="noStrike" baseline="0">
              <a:solidFill>
                <a:srgbClr val="000000"/>
              </a:solidFill>
              <a:latin typeface="Arial"/>
              <a:cs typeface="Arial"/>
            </a:rPr>
            <a:t>In the </a:t>
          </a:r>
          <a:r>
            <a:rPr lang="en-GB" sz="800" b="0" i="1" u="none" strike="noStrike" baseline="0">
              <a:solidFill>
                <a:srgbClr val="000000"/>
              </a:solidFill>
              <a:latin typeface="Arial"/>
              <a:cs typeface="Arial"/>
            </a:rPr>
            <a:t>individual</a:t>
          </a:r>
          <a:r>
            <a:rPr lang="en-GB" sz="800" b="0" i="0" u="none" strike="noStrike" baseline="0">
              <a:solidFill>
                <a:srgbClr val="000000"/>
              </a:solidFill>
              <a:latin typeface="Arial"/>
              <a:cs typeface="Arial"/>
            </a:rPr>
            <a:t> data, the distribution of data is “skewed” in a way that means that a high proportion of respondents scored towards the upper end (most positive scores) of each scale of working conditions. So the target of being in the “best 20%” is quite high. </a:t>
          </a:r>
        </a:p>
        <a:p>
          <a:pPr algn="l" rtl="0">
            <a:defRPr sz="1000"/>
          </a:pPr>
          <a:endParaRPr lang="en-GB" sz="800" b="0" i="0" u="none" strike="noStrike" baseline="0">
            <a:solidFill>
              <a:srgbClr val="000000"/>
            </a:solidFill>
            <a:latin typeface="Arial"/>
            <a:cs typeface="Arial"/>
          </a:endParaRPr>
        </a:p>
        <a:p>
          <a:pPr algn="l" rtl="0">
            <a:defRPr sz="1000"/>
          </a:pPr>
          <a:r>
            <a:rPr lang="en-GB" sz="800" b="0" i="0" u="none" strike="noStrike" baseline="0">
              <a:solidFill>
                <a:srgbClr val="000000"/>
              </a:solidFill>
              <a:latin typeface="Arial"/>
              <a:cs typeface="Arial"/>
            </a:rPr>
            <a:t>The average score however is a little lower because it is influenced not just by those at the top end but those who score at the lower end. Consider this set of scores: 1, 4, 4, 4, 5.  Although most people scored at the top end, the average is just 3.6 because of the influence of the one low scoring worker. </a:t>
          </a:r>
        </a:p>
        <a:p>
          <a:pPr algn="l" rtl="0">
            <a:defRPr sz="1000"/>
          </a:pPr>
          <a:endParaRPr lang="en-GB" sz="800" b="0" i="0" u="none" strike="noStrike" baseline="0">
            <a:solidFill>
              <a:srgbClr val="000000"/>
            </a:solidFill>
            <a:latin typeface="Arial"/>
            <a:cs typeface="Arial"/>
          </a:endParaRPr>
        </a:p>
        <a:p>
          <a:pPr algn="l" rtl="0">
            <a:defRPr sz="1000"/>
          </a:pPr>
          <a:r>
            <a:rPr lang="en-GB" sz="800" b="0" i="0" u="none" strike="noStrike" baseline="0">
              <a:solidFill>
                <a:srgbClr val="000000"/>
              </a:solidFill>
              <a:latin typeface="Arial"/>
              <a:cs typeface="Arial"/>
            </a:rPr>
            <a:t>In the organisational data, instead of considering individuals’ scores we are looking at averages, which as shown above, tend to be lower. This means the “best 20%” of organisational averages will on the whole be lower than the “best 20%” of individual scores. </a:t>
          </a:r>
        </a:p>
        <a:p>
          <a:pPr algn="l" rtl="0">
            <a:defRPr sz="1000"/>
          </a:pPr>
          <a:endParaRPr lang="en-GB" sz="800" b="0" i="0" u="none" strike="noStrike" baseline="0">
            <a:solidFill>
              <a:srgbClr val="000000"/>
            </a:solidFill>
            <a:latin typeface="Arial"/>
            <a:cs typeface="Arial"/>
          </a:endParaRPr>
        </a:p>
        <a:p>
          <a:pPr algn="l" rtl="0">
            <a:defRPr sz="1000"/>
          </a:pPr>
          <a:r>
            <a:rPr lang="en-GB" sz="800" b="0" i="1" u="none" strike="noStrike" baseline="0">
              <a:solidFill>
                <a:srgbClr val="000000"/>
              </a:solidFill>
              <a:latin typeface="Arial"/>
              <a:cs typeface="Arial"/>
            </a:rPr>
            <a:t>So HSE isn’t just deliberately making the targets easier?</a:t>
          </a:r>
          <a:endParaRPr lang="en-GB" sz="800" b="0" i="0" u="none" strike="noStrike" baseline="0">
            <a:solidFill>
              <a:srgbClr val="000000"/>
            </a:solidFill>
            <a:latin typeface="Arial"/>
            <a:cs typeface="Arial"/>
          </a:endParaRPr>
        </a:p>
        <a:p>
          <a:pPr algn="l" rtl="0">
            <a:defRPr sz="1000"/>
          </a:pPr>
          <a:endParaRPr lang="en-GB" sz="800" b="0" i="0" u="none" strike="noStrike" baseline="0">
            <a:solidFill>
              <a:srgbClr val="000000"/>
            </a:solidFill>
            <a:latin typeface="Arial"/>
            <a:cs typeface="Arial"/>
          </a:endParaRPr>
        </a:p>
        <a:p>
          <a:pPr algn="l" rtl="0">
            <a:defRPr sz="1000"/>
          </a:pPr>
          <a:r>
            <a:rPr lang="en-GB" sz="800" b="0" i="0" u="none" strike="noStrike" baseline="0">
              <a:solidFill>
                <a:srgbClr val="000000"/>
              </a:solidFill>
              <a:latin typeface="Arial"/>
              <a:cs typeface="Arial"/>
            </a:rPr>
            <a:t>Absolutely not. The changes have been made because organisation-level data is more appropriate. Had the individual data been skewed in the other direction (most people scoring at the lower end of the scale), the changes would still have been made, and would have had the effect of making the benchmarks </a:t>
          </a:r>
          <a:r>
            <a:rPr lang="en-GB" sz="800" b="0" i="1" u="none" strike="noStrike" baseline="0">
              <a:solidFill>
                <a:srgbClr val="000000"/>
              </a:solidFill>
              <a:latin typeface="Arial"/>
              <a:cs typeface="Arial"/>
            </a:rPr>
            <a:t>harder</a:t>
          </a:r>
          <a:r>
            <a:rPr lang="en-GB" sz="800" b="0" i="0" u="none" strike="noStrike" baseline="0">
              <a:solidFill>
                <a:srgbClr val="000000"/>
              </a:solidFill>
              <a:latin typeface="Arial"/>
              <a:cs typeface="Arial"/>
            </a:rPr>
            <a:t> to achieve. HSE gains nothing from the benchmarks being changed since our own targets relate to actual incidence of ill health and not to organisational working conditions.</a:t>
          </a:r>
        </a:p>
        <a:p>
          <a:pPr algn="l" rtl="0">
            <a:defRPr sz="1000"/>
          </a:pPr>
          <a:endParaRPr lang="en-GB" sz="800" b="0" i="0" u="none" strike="noStrike" baseline="0">
            <a:solidFill>
              <a:srgbClr val="000000"/>
            </a:solidFill>
            <a:latin typeface="Arial"/>
            <a:cs typeface="Arial"/>
          </a:endParaRPr>
        </a:p>
        <a:p>
          <a:pPr algn="l" rtl="0">
            <a:defRPr sz="1000"/>
          </a:pPr>
          <a:r>
            <a:rPr lang="en-GB" sz="800" b="0" i="1" u="none" strike="noStrike" baseline="0">
              <a:solidFill>
                <a:srgbClr val="000000"/>
              </a:solidFill>
              <a:latin typeface="Arial"/>
              <a:cs typeface="Arial"/>
            </a:rPr>
            <a:t>Does all this explain why many organisations found “Role” was scored as red?</a:t>
          </a:r>
          <a:endParaRPr lang="en-GB" sz="800" b="0" i="0" u="none" strike="noStrike" baseline="0">
            <a:solidFill>
              <a:srgbClr val="000000"/>
            </a:solidFill>
            <a:latin typeface="Arial"/>
            <a:cs typeface="Arial"/>
          </a:endParaRPr>
        </a:p>
        <a:p>
          <a:pPr algn="l" rtl="0">
            <a:defRPr sz="1000"/>
          </a:pPr>
          <a:endParaRPr lang="en-GB" sz="800" b="0" i="0" u="none" strike="noStrike" baseline="0">
            <a:solidFill>
              <a:srgbClr val="000000"/>
            </a:solidFill>
            <a:latin typeface="Arial"/>
            <a:cs typeface="Arial"/>
          </a:endParaRPr>
        </a:p>
        <a:p>
          <a:pPr algn="l" rtl="0">
            <a:defRPr sz="1000"/>
          </a:pPr>
          <a:r>
            <a:rPr lang="en-GB" sz="800" b="0" i="0" u="none" strike="noStrike" baseline="0">
              <a:solidFill>
                <a:srgbClr val="000000"/>
              </a:solidFill>
              <a:latin typeface="Arial"/>
              <a:cs typeface="Arial"/>
            </a:rPr>
            <a:t>Yes, partly it does. Unfortunately because the Role scale was particularly skewed (a very high proportion of individuals score high on the scale), Role was strongly affected by the difference between using organisational and individual level data. Using the new benchmarks, Role should be less likely to appear red.</a:t>
          </a:r>
        </a:p>
        <a:p>
          <a:pPr algn="l" rtl="0">
            <a:defRPr sz="1000"/>
          </a:pPr>
          <a:r>
            <a:rPr lang="en-GB" sz="800" b="0" i="0" u="none" strike="noStrike" baseline="0">
              <a:solidFill>
                <a:srgbClr val="000000"/>
              </a:solidFill>
              <a:latin typeface="Arial"/>
              <a:cs typeface="Arial"/>
            </a:rPr>
            <a:t> </a:t>
          </a:r>
        </a:p>
        <a:p>
          <a:pPr algn="l" rtl="0">
            <a:defRPr sz="1000"/>
          </a:pPr>
          <a:r>
            <a:rPr lang="en-GB" sz="800" b="1" i="0" u="none" strike="noStrike" baseline="0">
              <a:solidFill>
                <a:srgbClr val="000000"/>
              </a:solidFill>
              <a:latin typeface="Arial"/>
              <a:cs typeface="Arial"/>
            </a:rPr>
            <a:t>Acknowledgements</a:t>
          </a:r>
          <a:endParaRPr lang="en-GB" sz="800" b="0" i="0" u="none" strike="noStrike" baseline="0">
            <a:solidFill>
              <a:srgbClr val="000000"/>
            </a:solidFill>
            <a:latin typeface="Arial"/>
            <a:cs typeface="Arial"/>
          </a:endParaRPr>
        </a:p>
        <a:p>
          <a:pPr algn="l" rtl="0">
            <a:defRPr sz="1000"/>
          </a:pPr>
          <a:endParaRPr lang="en-GB" sz="800" b="0" i="0" u="none" strike="noStrike" baseline="0">
            <a:solidFill>
              <a:srgbClr val="000000"/>
            </a:solidFill>
            <a:latin typeface="Arial"/>
            <a:cs typeface="Arial"/>
          </a:endParaRPr>
        </a:p>
        <a:p>
          <a:pPr algn="l" rtl="0">
            <a:defRPr sz="1000"/>
          </a:pPr>
          <a:r>
            <a:rPr lang="en-GB" sz="800" b="0" i="0" u="none" strike="noStrike" baseline="0">
              <a:solidFill>
                <a:srgbClr val="000000"/>
              </a:solidFill>
              <a:latin typeface="Arial"/>
              <a:cs typeface="Arial"/>
            </a:rPr>
            <a:t>HSE owes thanks to the following organisations, who have kindly provided data to enable us to update the benchmarks.</a:t>
          </a:r>
        </a:p>
        <a:p>
          <a:pPr algn="l" rtl="0">
            <a:defRPr sz="1000"/>
          </a:pPr>
          <a:endParaRPr lang="en-GB" sz="800" b="0" i="0" u="none" strike="noStrike" baseline="0">
            <a:solidFill>
              <a:srgbClr val="000000"/>
            </a:solidFill>
            <a:latin typeface="Arial"/>
            <a:cs typeface="Arial"/>
          </a:endParaRPr>
        </a:p>
        <a:p>
          <a:pPr algn="l" rtl="0">
            <a:defRPr sz="1000"/>
          </a:pPr>
          <a:r>
            <a:rPr lang="en-GB" sz="800" b="0" i="0" u="none" strike="noStrike" baseline="0">
              <a:solidFill>
                <a:srgbClr val="000000"/>
              </a:solidFill>
              <a:latin typeface="Arial"/>
              <a:cs typeface="Arial"/>
            </a:rPr>
            <a:t>Health e-Solutions (http://www.health-e-solutions.co.uk) have provided one third of the data used to generate the new benchmarks. This data was collected from organisations using their </a:t>
          </a:r>
          <a:r>
            <a:rPr lang="en-GB" sz="800" b="0" i="1" u="none" strike="noStrike" baseline="0">
              <a:solidFill>
                <a:srgbClr val="000000"/>
              </a:solidFill>
              <a:latin typeface="Arial"/>
              <a:cs typeface="Arial"/>
            </a:rPr>
            <a:t>StressMeter</a:t>
          </a:r>
          <a:r>
            <a:rPr lang="en-GB" sz="800" b="0" i="0" u="none" strike="noStrike" baseline="30000">
              <a:solidFill>
                <a:srgbClr val="000000"/>
              </a:solidFill>
              <a:latin typeface="Arial"/>
              <a:cs typeface="Arial"/>
            </a:rPr>
            <a:t>TM</a:t>
          </a:r>
          <a:r>
            <a:rPr lang="en-GB" sz="800" b="0" i="0" u="none" strike="noStrike" baseline="0">
              <a:solidFill>
                <a:srgbClr val="000000"/>
              </a:solidFill>
              <a:latin typeface="Arial"/>
              <a:cs typeface="Arial"/>
            </a:rPr>
            <a:t> risk assessment system. </a:t>
          </a:r>
        </a:p>
        <a:p>
          <a:pPr algn="l" rtl="0">
            <a:defRPr sz="1000"/>
          </a:pPr>
          <a:endParaRPr lang="en-GB" sz="800" b="0" i="0" u="none" strike="noStrike" baseline="0">
            <a:solidFill>
              <a:srgbClr val="000000"/>
            </a:solidFill>
            <a:latin typeface="Arial"/>
            <a:cs typeface="Arial"/>
          </a:endParaRPr>
        </a:p>
        <a:p>
          <a:pPr algn="l" rtl="0">
            <a:defRPr sz="1000"/>
          </a:pPr>
          <a:r>
            <a:rPr lang="en-GB" sz="800" b="0" i="0" u="none" strike="noStrike" baseline="0">
              <a:solidFill>
                <a:srgbClr val="000000"/>
              </a:solidFill>
              <a:latin typeface="Arial"/>
              <a:cs typeface="Arial"/>
            </a:rPr>
            <a:t>Data has also been kindly supplied by:</a:t>
          </a:r>
        </a:p>
        <a:p>
          <a:pPr algn="l" rtl="0">
            <a:defRPr sz="1000"/>
          </a:pPr>
          <a:endParaRPr lang="en-GB" sz="800" b="0" i="0" u="none" strike="noStrike" baseline="0">
            <a:solidFill>
              <a:srgbClr val="000000"/>
            </a:solidFill>
            <a:latin typeface="Arial"/>
            <a:cs typeface="Arial"/>
          </a:endParaRPr>
        </a:p>
        <a:p>
          <a:pPr algn="l" rtl="0">
            <a:defRPr sz="1000"/>
          </a:pPr>
          <a:r>
            <a:rPr lang="en-GB" sz="800" b="0" i="0" u="none" strike="noStrike" baseline="0">
              <a:solidFill>
                <a:srgbClr val="000000"/>
              </a:solidFill>
              <a:latin typeface="Arial"/>
              <a:cs typeface="Arial"/>
            </a:rPr>
            <a:t>The University of Portsmouth, Psychology Department (http://www.port.ac.uk/departments/academic/psychology/)</a:t>
          </a:r>
        </a:p>
        <a:p>
          <a:pPr algn="l" rtl="0">
            <a:defRPr sz="1000"/>
          </a:pPr>
          <a:endParaRPr lang="en-GB" sz="800" b="0" i="0" u="none" strike="noStrike" baseline="0">
            <a:solidFill>
              <a:srgbClr val="000000"/>
            </a:solidFill>
            <a:latin typeface="Arial"/>
            <a:cs typeface="Arial"/>
          </a:endParaRPr>
        </a:p>
        <a:p>
          <a:pPr algn="l" rtl="0">
            <a:defRPr sz="1000"/>
          </a:pPr>
          <a:r>
            <a:rPr lang="en-GB" sz="800" b="0" i="0" u="none" strike="noStrike" baseline="0">
              <a:solidFill>
                <a:srgbClr val="000000"/>
              </a:solidFill>
              <a:latin typeface="Arial"/>
              <a:cs typeface="Arial"/>
            </a:rPr>
            <a:t>Health and Safety Executive, Northern Ireland (http://www.hseni.gov.uk)</a:t>
          </a:r>
        </a:p>
        <a:p>
          <a:pPr algn="l" rtl="0">
            <a:defRPr sz="1000"/>
          </a:pPr>
          <a:endParaRPr lang="en-GB" sz="800" b="0" i="0" u="none" strike="noStrike" baseline="0">
            <a:solidFill>
              <a:srgbClr val="000000"/>
            </a:solidFill>
            <a:latin typeface="Arial"/>
            <a:cs typeface="Arial"/>
          </a:endParaRPr>
        </a:p>
      </xdr:txBody>
    </xdr:sp>
    <xdr:clientData/>
  </xdr:twoCellAnchor>
  <xdr:twoCellAnchor editAs="oneCell">
    <xdr:from>
      <xdr:col>9</xdr:col>
      <xdr:colOff>247650</xdr:colOff>
      <xdr:row>24</xdr:row>
      <xdr:rowOff>9525</xdr:rowOff>
    </xdr:from>
    <xdr:to>
      <xdr:col>20</xdr:col>
      <xdr:colOff>257175</xdr:colOff>
      <xdr:row>37</xdr:row>
      <xdr:rowOff>85725</xdr:rowOff>
    </xdr:to>
    <xdr:sp macro="" textlink="">
      <xdr:nvSpPr>
        <xdr:cNvPr id="26633" name="Text Box 9"/>
        <xdr:cNvSpPr txBox="1">
          <a:spLocks noChangeArrowheads="1"/>
        </xdr:cNvSpPr>
      </xdr:nvSpPr>
      <xdr:spPr bwMode="auto">
        <a:xfrm>
          <a:off x="5048250" y="3438525"/>
          <a:ext cx="5876925" cy="1933575"/>
        </a:xfrm>
        <a:prstGeom prst="rect">
          <a:avLst/>
        </a:prstGeom>
        <a:solidFill>
          <a:srgbClr val="DDDDDD"/>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en-GB" sz="800" b="0" i="0" u="none" strike="noStrike" baseline="0">
              <a:solidFill>
                <a:srgbClr val="000000"/>
              </a:solidFill>
              <a:latin typeface="Arial"/>
              <a:cs typeface="Arial"/>
            </a:rPr>
            <a:t>When the HSE Management Standards Analysis Tool was first designed in 2004, the only data available to HSE for deriving the benchmarks was from a national survey of individuals, since no organisations had yet administered the full survey to their workers. </a:t>
          </a:r>
        </a:p>
        <a:p>
          <a:pPr algn="l" rtl="0">
            <a:defRPr sz="1000"/>
          </a:pPr>
          <a:endParaRPr lang="en-GB" sz="800" b="0" i="0" u="none" strike="noStrike" baseline="0">
            <a:solidFill>
              <a:srgbClr val="000000"/>
            </a:solidFill>
            <a:latin typeface="Arial"/>
            <a:cs typeface="Arial"/>
          </a:endParaRPr>
        </a:p>
        <a:p>
          <a:pPr algn="l" rtl="0">
            <a:defRPr sz="1000"/>
          </a:pPr>
          <a:r>
            <a:rPr lang="en-GB" sz="800" b="0" i="0" u="none" strike="noStrike" baseline="0">
              <a:solidFill>
                <a:srgbClr val="000000"/>
              </a:solidFill>
              <a:latin typeface="Arial"/>
              <a:cs typeface="Arial"/>
            </a:rPr>
            <a:t>However, it is more appropriate for organisations to compare their average results with the average results of other organisations, rather than responses from a survey of individuals. The reason for this lies in statistical theory, which dictates that the distribution of responses from individuals drawn from across a number of organisations will follow a different pattern to that of responses from individuals drawn from within a single organisation. </a:t>
          </a:r>
        </a:p>
        <a:p>
          <a:pPr algn="l" rtl="0">
            <a:defRPr sz="1000"/>
          </a:pPr>
          <a:endParaRPr lang="en-GB" sz="800" b="0" i="0" u="none" strike="noStrike" baseline="0">
            <a:solidFill>
              <a:srgbClr val="000000"/>
            </a:solidFill>
            <a:latin typeface="Arial"/>
            <a:cs typeface="Arial"/>
          </a:endParaRPr>
        </a:p>
        <a:p>
          <a:pPr algn="l" rtl="0">
            <a:defRPr sz="1000"/>
          </a:pPr>
          <a:r>
            <a:rPr lang="en-GB" sz="800" b="0" i="0" u="none" strike="noStrike" baseline="0">
              <a:solidFill>
                <a:srgbClr val="000000"/>
              </a:solidFill>
              <a:latin typeface="Arial"/>
              <a:cs typeface="Arial"/>
            </a:rPr>
            <a:t>HSE has now gathered Analysis Tool data from 136 organisations who have completed the survey. This has been used to generate new benchmarks so that now, organisations using the tool can compare themselves directly against average results from other organisations and not against a sample of individuals. </a:t>
          </a:r>
        </a:p>
        <a:p>
          <a:pPr algn="l" rtl="0">
            <a:defRPr sz="1000"/>
          </a:pPr>
          <a:endParaRPr lang="en-GB" sz="800" b="0" i="0" u="none" strike="noStrike" baseline="0">
            <a:solidFill>
              <a:srgbClr val="000000"/>
            </a:solidFill>
            <a:latin typeface="Arial"/>
            <a:cs typeface="Arial"/>
          </a:endParaRPr>
        </a:p>
        <a:p>
          <a:pPr algn="l" rtl="0">
            <a:defRPr sz="1000"/>
          </a:pPr>
          <a:endParaRPr lang="en-GB" sz="800" b="0" i="0" u="none" strike="noStrike" baseline="0">
            <a:solidFill>
              <a:srgbClr val="000000"/>
            </a:solidFill>
            <a:latin typeface="Arial"/>
            <a:cs typeface="Aria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0</xdr:colOff>
      <xdr:row>17</xdr:row>
      <xdr:rowOff>19050</xdr:rowOff>
    </xdr:from>
    <xdr:to>
      <xdr:col>12</xdr:col>
      <xdr:colOff>495300</xdr:colOff>
      <xdr:row>38</xdr:row>
      <xdr:rowOff>38100</xdr:rowOff>
    </xdr:to>
    <xdr:graphicFrame macro="">
      <xdr:nvGraphicFramePr>
        <xdr:cNvPr id="1035"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95250</xdr:colOff>
      <xdr:row>7</xdr:row>
      <xdr:rowOff>66675</xdr:rowOff>
    </xdr:from>
    <xdr:to>
      <xdr:col>10</xdr:col>
      <xdr:colOff>419100</xdr:colOff>
      <xdr:row>8</xdr:row>
      <xdr:rowOff>95250</xdr:rowOff>
    </xdr:to>
    <xdr:sp macro="" textlink="">
      <xdr:nvSpPr>
        <xdr:cNvPr id="1036" name="Rectangle 2"/>
        <xdr:cNvSpPr>
          <a:spLocks noChangeArrowheads="1"/>
        </xdr:cNvSpPr>
      </xdr:nvSpPr>
      <xdr:spPr bwMode="auto">
        <a:xfrm>
          <a:off x="6181725" y="1238250"/>
          <a:ext cx="323850" cy="190500"/>
        </a:xfrm>
        <a:prstGeom prst="rect">
          <a:avLst/>
        </a:prstGeom>
        <a:solidFill>
          <a:srgbClr xmlns:mc="http://schemas.openxmlformats.org/markup-compatibility/2006" xmlns:a14="http://schemas.microsoft.com/office/drawing/2010/main" val="00FF00" mc:Ignorable="a14" a14:legacySpreadsheetColorIndex="11"/>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10</xdr:col>
      <xdr:colOff>95250</xdr:colOff>
      <xdr:row>9</xdr:row>
      <xdr:rowOff>66675</xdr:rowOff>
    </xdr:from>
    <xdr:to>
      <xdr:col>10</xdr:col>
      <xdr:colOff>419100</xdr:colOff>
      <xdr:row>10</xdr:row>
      <xdr:rowOff>95250</xdr:rowOff>
    </xdr:to>
    <xdr:sp macro="" textlink="">
      <xdr:nvSpPr>
        <xdr:cNvPr id="1037" name="Rectangle 3"/>
        <xdr:cNvSpPr>
          <a:spLocks noChangeArrowheads="1"/>
        </xdr:cNvSpPr>
      </xdr:nvSpPr>
      <xdr:spPr bwMode="auto">
        <a:xfrm>
          <a:off x="6181725" y="1562100"/>
          <a:ext cx="323850" cy="190500"/>
        </a:xfrm>
        <a:prstGeom prst="rect">
          <a:avLst/>
        </a:prstGeom>
        <a:solidFill>
          <a:srgbClr xmlns:mc="http://schemas.openxmlformats.org/markup-compatibility/2006" xmlns:a14="http://schemas.microsoft.com/office/drawing/2010/main" val="00FFFF" mc:Ignorable="a14" a14:legacySpreadsheetColorIndex="1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10</xdr:col>
      <xdr:colOff>95250</xdr:colOff>
      <xdr:row>11</xdr:row>
      <xdr:rowOff>66675</xdr:rowOff>
    </xdr:from>
    <xdr:to>
      <xdr:col>10</xdr:col>
      <xdr:colOff>419100</xdr:colOff>
      <xdr:row>12</xdr:row>
      <xdr:rowOff>95250</xdr:rowOff>
    </xdr:to>
    <xdr:sp macro="" textlink="">
      <xdr:nvSpPr>
        <xdr:cNvPr id="1038" name="Rectangle 4"/>
        <xdr:cNvSpPr>
          <a:spLocks noChangeArrowheads="1"/>
        </xdr:cNvSpPr>
      </xdr:nvSpPr>
      <xdr:spPr bwMode="auto">
        <a:xfrm>
          <a:off x="6181725" y="1885950"/>
          <a:ext cx="323850" cy="190500"/>
        </a:xfrm>
        <a:prstGeom prst="rect">
          <a:avLst/>
        </a:prstGeom>
        <a:solidFill>
          <a:srgbClr xmlns:mc="http://schemas.openxmlformats.org/markup-compatibility/2006" xmlns:a14="http://schemas.microsoft.com/office/drawing/2010/main" val="FFCC00" mc:Ignorable="a14" a14:legacySpreadsheetColorIndex="51"/>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10</xdr:col>
      <xdr:colOff>95250</xdr:colOff>
      <xdr:row>13</xdr:row>
      <xdr:rowOff>66675</xdr:rowOff>
    </xdr:from>
    <xdr:to>
      <xdr:col>10</xdr:col>
      <xdr:colOff>419100</xdr:colOff>
      <xdr:row>14</xdr:row>
      <xdr:rowOff>95250</xdr:rowOff>
    </xdr:to>
    <xdr:sp macro="" textlink="">
      <xdr:nvSpPr>
        <xdr:cNvPr id="1039" name="Rectangle 5"/>
        <xdr:cNvSpPr>
          <a:spLocks noChangeArrowheads="1"/>
        </xdr:cNvSpPr>
      </xdr:nvSpPr>
      <xdr:spPr bwMode="auto">
        <a:xfrm>
          <a:off x="6181725" y="2209800"/>
          <a:ext cx="323850" cy="19050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6</xdr:col>
      <xdr:colOff>342900</xdr:colOff>
      <xdr:row>25</xdr:row>
      <xdr:rowOff>171450</xdr:rowOff>
    </xdr:from>
    <xdr:to>
      <xdr:col>13</xdr:col>
      <xdr:colOff>885825</xdr:colOff>
      <xdr:row>38</xdr:row>
      <xdr:rowOff>0</xdr:rowOff>
    </xdr:to>
    <xdr:graphicFrame macro="">
      <xdr:nvGraphicFramePr>
        <xdr:cNvPr id="4147" name="Chart 3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47625</xdr:colOff>
      <xdr:row>3</xdr:row>
      <xdr:rowOff>66675</xdr:rowOff>
    </xdr:from>
    <xdr:to>
      <xdr:col>12</xdr:col>
      <xdr:colOff>352425</xdr:colOff>
      <xdr:row>4</xdr:row>
      <xdr:rowOff>95250</xdr:rowOff>
    </xdr:to>
    <xdr:sp macro="" textlink="">
      <xdr:nvSpPr>
        <xdr:cNvPr id="4148" name="Rectangle 42"/>
        <xdr:cNvSpPr>
          <a:spLocks noChangeArrowheads="1"/>
        </xdr:cNvSpPr>
      </xdr:nvSpPr>
      <xdr:spPr bwMode="auto">
        <a:xfrm>
          <a:off x="9001125" y="533400"/>
          <a:ext cx="304800" cy="190500"/>
        </a:xfrm>
        <a:prstGeom prst="rect">
          <a:avLst/>
        </a:prstGeom>
        <a:solidFill>
          <a:srgbClr xmlns:mc="http://schemas.openxmlformats.org/markup-compatibility/2006" xmlns:a14="http://schemas.microsoft.com/office/drawing/2010/main" val="00FF00" mc:Ignorable="a14" a14:legacySpreadsheetColorIndex="11"/>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12</xdr:col>
      <xdr:colOff>47625</xdr:colOff>
      <xdr:row>5</xdr:row>
      <xdr:rowOff>47625</xdr:rowOff>
    </xdr:from>
    <xdr:to>
      <xdr:col>12</xdr:col>
      <xdr:colOff>352425</xdr:colOff>
      <xdr:row>5</xdr:row>
      <xdr:rowOff>228600</xdr:rowOff>
    </xdr:to>
    <xdr:sp macro="" textlink="">
      <xdr:nvSpPr>
        <xdr:cNvPr id="4149" name="Rectangle 43"/>
        <xdr:cNvSpPr>
          <a:spLocks noChangeArrowheads="1"/>
        </xdr:cNvSpPr>
      </xdr:nvSpPr>
      <xdr:spPr bwMode="auto">
        <a:xfrm>
          <a:off x="9001125" y="838200"/>
          <a:ext cx="304800" cy="180975"/>
        </a:xfrm>
        <a:prstGeom prst="rect">
          <a:avLst/>
        </a:prstGeom>
        <a:solidFill>
          <a:srgbClr xmlns:mc="http://schemas.openxmlformats.org/markup-compatibility/2006" xmlns:a14="http://schemas.microsoft.com/office/drawing/2010/main" val="00FFFF" mc:Ignorable="a14" a14:legacySpreadsheetColorIndex="1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12</xdr:col>
      <xdr:colOff>47625</xdr:colOff>
      <xdr:row>6</xdr:row>
      <xdr:rowOff>19050</xdr:rowOff>
    </xdr:from>
    <xdr:to>
      <xdr:col>12</xdr:col>
      <xdr:colOff>352425</xdr:colOff>
      <xdr:row>6</xdr:row>
      <xdr:rowOff>200025</xdr:rowOff>
    </xdr:to>
    <xdr:sp macro="" textlink="">
      <xdr:nvSpPr>
        <xdr:cNvPr id="4150" name="Rectangle 44"/>
        <xdr:cNvSpPr>
          <a:spLocks noChangeArrowheads="1"/>
        </xdr:cNvSpPr>
      </xdr:nvSpPr>
      <xdr:spPr bwMode="auto">
        <a:xfrm>
          <a:off x="9001125" y="1143000"/>
          <a:ext cx="304800" cy="180975"/>
        </a:xfrm>
        <a:prstGeom prst="rect">
          <a:avLst/>
        </a:prstGeom>
        <a:solidFill>
          <a:srgbClr xmlns:mc="http://schemas.openxmlformats.org/markup-compatibility/2006" xmlns:a14="http://schemas.microsoft.com/office/drawing/2010/main" val="FFCC00" mc:Ignorable="a14" a14:legacySpreadsheetColorIndex="51"/>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12</xdr:col>
      <xdr:colOff>47625</xdr:colOff>
      <xdr:row>7</xdr:row>
      <xdr:rowOff>38100</xdr:rowOff>
    </xdr:from>
    <xdr:to>
      <xdr:col>12</xdr:col>
      <xdr:colOff>352425</xdr:colOff>
      <xdr:row>7</xdr:row>
      <xdr:rowOff>219075</xdr:rowOff>
    </xdr:to>
    <xdr:sp macro="" textlink="">
      <xdr:nvSpPr>
        <xdr:cNvPr id="4151" name="Rectangle 45"/>
        <xdr:cNvSpPr>
          <a:spLocks noChangeArrowheads="1"/>
        </xdr:cNvSpPr>
      </xdr:nvSpPr>
      <xdr:spPr bwMode="auto">
        <a:xfrm>
          <a:off x="9001125" y="1447800"/>
          <a:ext cx="304800" cy="180975"/>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9525</xdr:colOff>
      <xdr:row>0</xdr:row>
      <xdr:rowOff>0</xdr:rowOff>
    </xdr:from>
    <xdr:to>
      <xdr:col>3</xdr:col>
      <xdr:colOff>476250</xdr:colOff>
      <xdr:row>8</xdr:row>
      <xdr:rowOff>133350</xdr:rowOff>
    </xdr:to>
    <xdr:pic>
      <xdr:nvPicPr>
        <xdr:cNvPr id="7205" name="Picture 1" descr="Log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500" y="0"/>
          <a:ext cx="12954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13</xdr:row>
      <xdr:rowOff>19050</xdr:rowOff>
    </xdr:from>
    <xdr:to>
      <xdr:col>11</xdr:col>
      <xdr:colOff>400050</xdr:colOff>
      <xdr:row>43</xdr:row>
      <xdr:rowOff>19050</xdr:rowOff>
    </xdr:to>
    <xdr:graphicFrame macro="">
      <xdr:nvGraphicFramePr>
        <xdr:cNvPr id="7206"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xdr:col>
      <xdr:colOff>9525</xdr:colOff>
      <xdr:row>67</xdr:row>
      <xdr:rowOff>9525</xdr:rowOff>
    </xdr:from>
    <xdr:to>
      <xdr:col>3</xdr:col>
      <xdr:colOff>476250</xdr:colOff>
      <xdr:row>76</xdr:row>
      <xdr:rowOff>0</xdr:rowOff>
    </xdr:to>
    <xdr:pic>
      <xdr:nvPicPr>
        <xdr:cNvPr id="7207" name="Picture 3" descr="Logo"/>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90500" y="9791700"/>
          <a:ext cx="12954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80</xdr:row>
      <xdr:rowOff>0</xdr:rowOff>
    </xdr:from>
    <xdr:to>
      <xdr:col>11</xdr:col>
      <xdr:colOff>409575</xdr:colOff>
      <xdr:row>110</xdr:row>
      <xdr:rowOff>9525</xdr:rowOff>
    </xdr:to>
    <xdr:graphicFrame macro="">
      <xdr:nvGraphicFramePr>
        <xdr:cNvPr id="7208"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1</xdr:col>
      <xdr:colOff>9525</xdr:colOff>
      <xdr:row>134</xdr:row>
      <xdr:rowOff>9525</xdr:rowOff>
    </xdr:from>
    <xdr:to>
      <xdr:col>3</xdr:col>
      <xdr:colOff>476250</xdr:colOff>
      <xdr:row>143</xdr:row>
      <xdr:rowOff>0</xdr:rowOff>
    </xdr:to>
    <xdr:pic>
      <xdr:nvPicPr>
        <xdr:cNvPr id="7209" name="Picture 5" descr="Logo"/>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90500" y="19421475"/>
          <a:ext cx="12954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147</xdr:row>
      <xdr:rowOff>0</xdr:rowOff>
    </xdr:from>
    <xdr:to>
      <xdr:col>11</xdr:col>
      <xdr:colOff>419100</xdr:colOff>
      <xdr:row>177</xdr:row>
      <xdr:rowOff>19050</xdr:rowOff>
    </xdr:to>
    <xdr:graphicFrame macro="">
      <xdr:nvGraphicFramePr>
        <xdr:cNvPr id="7210"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1</xdr:col>
      <xdr:colOff>9525</xdr:colOff>
      <xdr:row>201</xdr:row>
      <xdr:rowOff>9525</xdr:rowOff>
    </xdr:from>
    <xdr:to>
      <xdr:col>3</xdr:col>
      <xdr:colOff>476250</xdr:colOff>
      <xdr:row>210</xdr:row>
      <xdr:rowOff>0</xdr:rowOff>
    </xdr:to>
    <xdr:pic>
      <xdr:nvPicPr>
        <xdr:cNvPr id="7211" name="Picture 7" descr="Logo"/>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90500" y="29051250"/>
          <a:ext cx="12954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214</xdr:row>
      <xdr:rowOff>0</xdr:rowOff>
    </xdr:from>
    <xdr:to>
      <xdr:col>11</xdr:col>
      <xdr:colOff>428625</xdr:colOff>
      <xdr:row>244</xdr:row>
      <xdr:rowOff>28575</xdr:rowOff>
    </xdr:to>
    <xdr:graphicFrame macro="">
      <xdr:nvGraphicFramePr>
        <xdr:cNvPr id="7212"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1</xdr:col>
      <xdr:colOff>9525</xdr:colOff>
      <xdr:row>267</xdr:row>
      <xdr:rowOff>9525</xdr:rowOff>
    </xdr:from>
    <xdr:to>
      <xdr:col>3</xdr:col>
      <xdr:colOff>476250</xdr:colOff>
      <xdr:row>276</xdr:row>
      <xdr:rowOff>0</xdr:rowOff>
    </xdr:to>
    <xdr:pic>
      <xdr:nvPicPr>
        <xdr:cNvPr id="7213" name="Picture 9" descr="Logo"/>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90500" y="38700075"/>
          <a:ext cx="12954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280</xdr:row>
      <xdr:rowOff>0</xdr:rowOff>
    </xdr:from>
    <xdr:to>
      <xdr:col>11</xdr:col>
      <xdr:colOff>438150</xdr:colOff>
      <xdr:row>310</xdr:row>
      <xdr:rowOff>38100</xdr:rowOff>
    </xdr:to>
    <xdr:graphicFrame macro="">
      <xdr:nvGraphicFramePr>
        <xdr:cNvPr id="7214" name="Chart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editAs="oneCell">
    <xdr:from>
      <xdr:col>1</xdr:col>
      <xdr:colOff>9525</xdr:colOff>
      <xdr:row>333</xdr:row>
      <xdr:rowOff>9525</xdr:rowOff>
    </xdr:from>
    <xdr:to>
      <xdr:col>3</xdr:col>
      <xdr:colOff>476250</xdr:colOff>
      <xdr:row>342</xdr:row>
      <xdr:rowOff>0</xdr:rowOff>
    </xdr:to>
    <xdr:pic>
      <xdr:nvPicPr>
        <xdr:cNvPr id="7215" name="Picture 11" descr="Logo"/>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90500" y="48348900"/>
          <a:ext cx="12954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346</xdr:row>
      <xdr:rowOff>0</xdr:rowOff>
    </xdr:from>
    <xdr:to>
      <xdr:col>11</xdr:col>
      <xdr:colOff>447675</xdr:colOff>
      <xdr:row>376</xdr:row>
      <xdr:rowOff>47625</xdr:rowOff>
    </xdr:to>
    <xdr:graphicFrame macro="">
      <xdr:nvGraphicFramePr>
        <xdr:cNvPr id="7216" name="Chart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editAs="oneCell">
    <xdr:from>
      <xdr:col>1</xdr:col>
      <xdr:colOff>9525</xdr:colOff>
      <xdr:row>400</xdr:row>
      <xdr:rowOff>9525</xdr:rowOff>
    </xdr:from>
    <xdr:to>
      <xdr:col>3</xdr:col>
      <xdr:colOff>476250</xdr:colOff>
      <xdr:row>409</xdr:row>
      <xdr:rowOff>0</xdr:rowOff>
    </xdr:to>
    <xdr:pic>
      <xdr:nvPicPr>
        <xdr:cNvPr id="7217" name="Picture 13" descr="Logo"/>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90500" y="57978675"/>
          <a:ext cx="12954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413</xdr:row>
      <xdr:rowOff>0</xdr:rowOff>
    </xdr:from>
    <xdr:to>
      <xdr:col>11</xdr:col>
      <xdr:colOff>457200</xdr:colOff>
      <xdr:row>443</xdr:row>
      <xdr:rowOff>57150</xdr:rowOff>
    </xdr:to>
    <xdr:graphicFrame macro="">
      <xdr:nvGraphicFramePr>
        <xdr:cNvPr id="7218" name="Chart 1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editAs="oneCell">
    <xdr:from>
      <xdr:col>1</xdr:col>
      <xdr:colOff>9525</xdr:colOff>
      <xdr:row>467</xdr:row>
      <xdr:rowOff>9525</xdr:rowOff>
    </xdr:from>
    <xdr:to>
      <xdr:col>3</xdr:col>
      <xdr:colOff>476250</xdr:colOff>
      <xdr:row>476</xdr:row>
      <xdr:rowOff>0</xdr:rowOff>
    </xdr:to>
    <xdr:pic>
      <xdr:nvPicPr>
        <xdr:cNvPr id="7219" name="Picture 15" descr="Logo"/>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90500" y="67608450"/>
          <a:ext cx="12954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480</xdr:row>
      <xdr:rowOff>0</xdr:rowOff>
    </xdr:from>
    <xdr:to>
      <xdr:col>11</xdr:col>
      <xdr:colOff>466725</xdr:colOff>
      <xdr:row>510</xdr:row>
      <xdr:rowOff>66675</xdr:rowOff>
    </xdr:to>
    <xdr:graphicFrame macro="">
      <xdr:nvGraphicFramePr>
        <xdr:cNvPr id="7220" name="Chart 1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editAs="oneCell">
    <xdr:from>
      <xdr:col>1</xdr:col>
      <xdr:colOff>9525</xdr:colOff>
      <xdr:row>533</xdr:row>
      <xdr:rowOff>9525</xdr:rowOff>
    </xdr:from>
    <xdr:to>
      <xdr:col>3</xdr:col>
      <xdr:colOff>476250</xdr:colOff>
      <xdr:row>542</xdr:row>
      <xdr:rowOff>0</xdr:rowOff>
    </xdr:to>
    <xdr:pic>
      <xdr:nvPicPr>
        <xdr:cNvPr id="7221" name="Picture 17" descr="Logo"/>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90500" y="77095350"/>
          <a:ext cx="12954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546</xdr:row>
      <xdr:rowOff>0</xdr:rowOff>
    </xdr:from>
    <xdr:to>
      <xdr:col>11</xdr:col>
      <xdr:colOff>476250</xdr:colOff>
      <xdr:row>576</xdr:row>
      <xdr:rowOff>76200</xdr:rowOff>
    </xdr:to>
    <xdr:graphicFrame macro="">
      <xdr:nvGraphicFramePr>
        <xdr:cNvPr id="7222" name="Chart 1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9525</xdr:colOff>
      <xdr:row>0</xdr:row>
      <xdr:rowOff>0</xdr:rowOff>
    </xdr:from>
    <xdr:to>
      <xdr:col>3</xdr:col>
      <xdr:colOff>476250</xdr:colOff>
      <xdr:row>8</xdr:row>
      <xdr:rowOff>133350</xdr:rowOff>
    </xdr:to>
    <xdr:pic>
      <xdr:nvPicPr>
        <xdr:cNvPr id="12325" name="Picture 1" descr="Log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500" y="0"/>
          <a:ext cx="12954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13</xdr:row>
      <xdr:rowOff>19050</xdr:rowOff>
    </xdr:from>
    <xdr:to>
      <xdr:col>11</xdr:col>
      <xdr:colOff>400050</xdr:colOff>
      <xdr:row>43</xdr:row>
      <xdr:rowOff>19050</xdr:rowOff>
    </xdr:to>
    <xdr:graphicFrame macro="">
      <xdr:nvGraphicFramePr>
        <xdr:cNvPr id="12326"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xdr:col>
      <xdr:colOff>9525</xdr:colOff>
      <xdr:row>67</xdr:row>
      <xdr:rowOff>9525</xdr:rowOff>
    </xdr:from>
    <xdr:to>
      <xdr:col>3</xdr:col>
      <xdr:colOff>476250</xdr:colOff>
      <xdr:row>76</xdr:row>
      <xdr:rowOff>0</xdr:rowOff>
    </xdr:to>
    <xdr:pic>
      <xdr:nvPicPr>
        <xdr:cNvPr id="12327" name="Picture 3" descr="Logo"/>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90500" y="9791700"/>
          <a:ext cx="12954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80</xdr:row>
      <xdr:rowOff>0</xdr:rowOff>
    </xdr:from>
    <xdr:to>
      <xdr:col>11</xdr:col>
      <xdr:colOff>409575</xdr:colOff>
      <xdr:row>110</xdr:row>
      <xdr:rowOff>9525</xdr:rowOff>
    </xdr:to>
    <xdr:graphicFrame macro="">
      <xdr:nvGraphicFramePr>
        <xdr:cNvPr id="12328"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1</xdr:col>
      <xdr:colOff>9525</xdr:colOff>
      <xdr:row>134</xdr:row>
      <xdr:rowOff>9525</xdr:rowOff>
    </xdr:from>
    <xdr:to>
      <xdr:col>3</xdr:col>
      <xdr:colOff>476250</xdr:colOff>
      <xdr:row>143</xdr:row>
      <xdr:rowOff>0</xdr:rowOff>
    </xdr:to>
    <xdr:pic>
      <xdr:nvPicPr>
        <xdr:cNvPr id="12329" name="Picture 5" descr="Logo"/>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90500" y="19421475"/>
          <a:ext cx="12954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147</xdr:row>
      <xdr:rowOff>0</xdr:rowOff>
    </xdr:from>
    <xdr:to>
      <xdr:col>11</xdr:col>
      <xdr:colOff>419100</xdr:colOff>
      <xdr:row>177</xdr:row>
      <xdr:rowOff>19050</xdr:rowOff>
    </xdr:to>
    <xdr:graphicFrame macro="">
      <xdr:nvGraphicFramePr>
        <xdr:cNvPr id="12330"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1</xdr:col>
      <xdr:colOff>9525</xdr:colOff>
      <xdr:row>201</xdr:row>
      <xdr:rowOff>9525</xdr:rowOff>
    </xdr:from>
    <xdr:to>
      <xdr:col>3</xdr:col>
      <xdr:colOff>476250</xdr:colOff>
      <xdr:row>210</xdr:row>
      <xdr:rowOff>0</xdr:rowOff>
    </xdr:to>
    <xdr:pic>
      <xdr:nvPicPr>
        <xdr:cNvPr id="12331" name="Picture 7" descr="Logo"/>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90500" y="29051250"/>
          <a:ext cx="12954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214</xdr:row>
      <xdr:rowOff>0</xdr:rowOff>
    </xdr:from>
    <xdr:to>
      <xdr:col>11</xdr:col>
      <xdr:colOff>428625</xdr:colOff>
      <xdr:row>244</xdr:row>
      <xdr:rowOff>28575</xdr:rowOff>
    </xdr:to>
    <xdr:graphicFrame macro="">
      <xdr:nvGraphicFramePr>
        <xdr:cNvPr id="12332"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1</xdr:col>
      <xdr:colOff>9525</xdr:colOff>
      <xdr:row>267</xdr:row>
      <xdr:rowOff>9525</xdr:rowOff>
    </xdr:from>
    <xdr:to>
      <xdr:col>3</xdr:col>
      <xdr:colOff>476250</xdr:colOff>
      <xdr:row>276</xdr:row>
      <xdr:rowOff>0</xdr:rowOff>
    </xdr:to>
    <xdr:pic>
      <xdr:nvPicPr>
        <xdr:cNvPr id="12333" name="Picture 9" descr="Logo"/>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90500" y="38700075"/>
          <a:ext cx="12954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280</xdr:row>
      <xdr:rowOff>0</xdr:rowOff>
    </xdr:from>
    <xdr:to>
      <xdr:col>11</xdr:col>
      <xdr:colOff>438150</xdr:colOff>
      <xdr:row>310</xdr:row>
      <xdr:rowOff>38100</xdr:rowOff>
    </xdr:to>
    <xdr:graphicFrame macro="">
      <xdr:nvGraphicFramePr>
        <xdr:cNvPr id="12334" name="Chart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editAs="oneCell">
    <xdr:from>
      <xdr:col>1</xdr:col>
      <xdr:colOff>9525</xdr:colOff>
      <xdr:row>333</xdr:row>
      <xdr:rowOff>9525</xdr:rowOff>
    </xdr:from>
    <xdr:to>
      <xdr:col>3</xdr:col>
      <xdr:colOff>476250</xdr:colOff>
      <xdr:row>342</xdr:row>
      <xdr:rowOff>0</xdr:rowOff>
    </xdr:to>
    <xdr:pic>
      <xdr:nvPicPr>
        <xdr:cNvPr id="12335" name="Picture 11" descr="Logo"/>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90500" y="48348900"/>
          <a:ext cx="12954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346</xdr:row>
      <xdr:rowOff>0</xdr:rowOff>
    </xdr:from>
    <xdr:to>
      <xdr:col>11</xdr:col>
      <xdr:colOff>447675</xdr:colOff>
      <xdr:row>376</xdr:row>
      <xdr:rowOff>47625</xdr:rowOff>
    </xdr:to>
    <xdr:graphicFrame macro="">
      <xdr:nvGraphicFramePr>
        <xdr:cNvPr id="12336" name="Chart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editAs="oneCell">
    <xdr:from>
      <xdr:col>1</xdr:col>
      <xdr:colOff>9525</xdr:colOff>
      <xdr:row>400</xdr:row>
      <xdr:rowOff>9525</xdr:rowOff>
    </xdr:from>
    <xdr:to>
      <xdr:col>3</xdr:col>
      <xdr:colOff>476250</xdr:colOff>
      <xdr:row>409</xdr:row>
      <xdr:rowOff>0</xdr:rowOff>
    </xdr:to>
    <xdr:pic>
      <xdr:nvPicPr>
        <xdr:cNvPr id="12337" name="Picture 13" descr="Logo"/>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90500" y="57978675"/>
          <a:ext cx="12954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413</xdr:row>
      <xdr:rowOff>0</xdr:rowOff>
    </xdr:from>
    <xdr:to>
      <xdr:col>11</xdr:col>
      <xdr:colOff>457200</xdr:colOff>
      <xdr:row>443</xdr:row>
      <xdr:rowOff>57150</xdr:rowOff>
    </xdr:to>
    <xdr:graphicFrame macro="">
      <xdr:nvGraphicFramePr>
        <xdr:cNvPr id="12338" name="Chart 1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editAs="oneCell">
    <xdr:from>
      <xdr:col>1</xdr:col>
      <xdr:colOff>9525</xdr:colOff>
      <xdr:row>467</xdr:row>
      <xdr:rowOff>9525</xdr:rowOff>
    </xdr:from>
    <xdr:to>
      <xdr:col>3</xdr:col>
      <xdr:colOff>476250</xdr:colOff>
      <xdr:row>476</xdr:row>
      <xdr:rowOff>0</xdr:rowOff>
    </xdr:to>
    <xdr:pic>
      <xdr:nvPicPr>
        <xdr:cNvPr id="12339" name="Picture 15" descr="Logo"/>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90500" y="67608450"/>
          <a:ext cx="12954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480</xdr:row>
      <xdr:rowOff>0</xdr:rowOff>
    </xdr:from>
    <xdr:to>
      <xdr:col>11</xdr:col>
      <xdr:colOff>466725</xdr:colOff>
      <xdr:row>510</xdr:row>
      <xdr:rowOff>66675</xdr:rowOff>
    </xdr:to>
    <xdr:graphicFrame macro="">
      <xdr:nvGraphicFramePr>
        <xdr:cNvPr id="12340" name="Chart 1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editAs="oneCell">
    <xdr:from>
      <xdr:col>1</xdr:col>
      <xdr:colOff>9525</xdr:colOff>
      <xdr:row>533</xdr:row>
      <xdr:rowOff>9525</xdr:rowOff>
    </xdr:from>
    <xdr:to>
      <xdr:col>3</xdr:col>
      <xdr:colOff>476250</xdr:colOff>
      <xdr:row>542</xdr:row>
      <xdr:rowOff>0</xdr:rowOff>
    </xdr:to>
    <xdr:pic>
      <xdr:nvPicPr>
        <xdr:cNvPr id="12341" name="Picture 17" descr="Logo"/>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90500" y="77095350"/>
          <a:ext cx="12954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546</xdr:row>
      <xdr:rowOff>0</xdr:rowOff>
    </xdr:from>
    <xdr:to>
      <xdr:col>11</xdr:col>
      <xdr:colOff>476250</xdr:colOff>
      <xdr:row>576</xdr:row>
      <xdr:rowOff>76200</xdr:rowOff>
    </xdr:to>
    <xdr:graphicFrame macro="">
      <xdr:nvGraphicFramePr>
        <xdr:cNvPr id="12342" name="Chart 1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47625</xdr:colOff>
      <xdr:row>0</xdr:row>
      <xdr:rowOff>0</xdr:rowOff>
    </xdr:from>
    <xdr:to>
      <xdr:col>3</xdr:col>
      <xdr:colOff>38100</xdr:colOff>
      <xdr:row>0</xdr:row>
      <xdr:rowOff>1314450</xdr:rowOff>
    </xdr:to>
    <xdr:pic>
      <xdr:nvPicPr>
        <xdr:cNvPr id="11281" name="Picture 9" descr="Log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500" y="0"/>
          <a:ext cx="12954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control" Target="../activeX/activeX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8" Type="http://schemas.openxmlformats.org/officeDocument/2006/relationships/control" Target="../activeX/activeX8.xml"/><Relationship Id="rId13" Type="http://schemas.openxmlformats.org/officeDocument/2006/relationships/image" Target="../media/image14.emf"/><Relationship Id="rId3" Type="http://schemas.openxmlformats.org/officeDocument/2006/relationships/vmlDrawing" Target="../drawings/vmlDrawing4.vml"/><Relationship Id="rId7" Type="http://schemas.openxmlformats.org/officeDocument/2006/relationships/image" Target="../media/image11.emf"/><Relationship Id="rId12" Type="http://schemas.openxmlformats.org/officeDocument/2006/relationships/control" Target="../activeX/activeX10.xml"/><Relationship Id="rId2" Type="http://schemas.openxmlformats.org/officeDocument/2006/relationships/drawing" Target="../drawings/drawing10.xml"/><Relationship Id="rId1" Type="http://schemas.openxmlformats.org/officeDocument/2006/relationships/printerSettings" Target="../printerSettings/printerSettings13.bin"/><Relationship Id="rId6" Type="http://schemas.openxmlformats.org/officeDocument/2006/relationships/control" Target="../activeX/activeX7.xml"/><Relationship Id="rId11" Type="http://schemas.openxmlformats.org/officeDocument/2006/relationships/image" Target="../media/image13.emf"/><Relationship Id="rId5" Type="http://schemas.openxmlformats.org/officeDocument/2006/relationships/image" Target="../media/image10.emf"/><Relationship Id="rId15" Type="http://schemas.openxmlformats.org/officeDocument/2006/relationships/image" Target="../media/image15.emf"/><Relationship Id="rId10" Type="http://schemas.openxmlformats.org/officeDocument/2006/relationships/control" Target="../activeX/activeX9.xml"/><Relationship Id="rId4" Type="http://schemas.openxmlformats.org/officeDocument/2006/relationships/control" Target="../activeX/activeX6.xml"/><Relationship Id="rId9" Type="http://schemas.openxmlformats.org/officeDocument/2006/relationships/image" Target="../media/image12.emf"/><Relationship Id="rId14" Type="http://schemas.openxmlformats.org/officeDocument/2006/relationships/control" Target="../activeX/activeX11.xml"/></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image" Target="../media/image2.emf"/><Relationship Id="rId4" Type="http://schemas.openxmlformats.org/officeDocument/2006/relationships/control" Target="../activeX/activeX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8" Type="http://schemas.openxmlformats.org/officeDocument/2006/relationships/control" Target="../activeX/activeX5.xml"/><Relationship Id="rId3" Type="http://schemas.openxmlformats.org/officeDocument/2006/relationships/vmlDrawing" Target="../drawings/vmlDrawing3.vml"/><Relationship Id="rId7" Type="http://schemas.openxmlformats.org/officeDocument/2006/relationships/image" Target="../media/image5.emf"/><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ontrol" Target="../activeX/activeX4.xml"/><Relationship Id="rId5" Type="http://schemas.openxmlformats.org/officeDocument/2006/relationships/image" Target="../media/image4.emf"/><Relationship Id="rId4" Type="http://schemas.openxmlformats.org/officeDocument/2006/relationships/control" Target="../activeX/activeX3.xml"/><Relationship Id="rId9" Type="http://schemas.openxmlformats.org/officeDocument/2006/relationships/image" Target="../media/image6.emf"/></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18"/>
  <sheetViews>
    <sheetView showGridLines="0" showRowColHeaders="0" zoomScaleNormal="100" workbookViewId="0">
      <selection activeCell="C3" sqref="C3"/>
    </sheetView>
  </sheetViews>
  <sheetFormatPr defaultRowHeight="10.199999999999999" x14ac:dyDescent="0.2"/>
  <sheetData>
    <row r="1" spans="1:1" ht="11.25" customHeight="1" x14ac:dyDescent="0.2"/>
    <row r="2" spans="1:1" s="14" customFormat="1" ht="11.25" customHeight="1" x14ac:dyDescent="0.2">
      <c r="A2" s="20"/>
    </row>
    <row r="3" spans="1:1" ht="11.25" customHeight="1" x14ac:dyDescent="0.2"/>
    <row r="4" spans="1:1" s="4" customFormat="1" ht="11.25" customHeight="1" x14ac:dyDescent="0.2">
      <c r="A4" s="21"/>
    </row>
    <row r="5" spans="1:1" s="4" customFormat="1" ht="11.25" customHeight="1" x14ac:dyDescent="0.2">
      <c r="A5" s="15"/>
    </row>
    <row r="6" spans="1:1" s="4" customFormat="1" ht="11.25" customHeight="1" x14ac:dyDescent="0.2">
      <c r="A6" s="15"/>
    </row>
    <row r="7" spans="1:1" s="4" customFormat="1" ht="11.25" customHeight="1" x14ac:dyDescent="0.2">
      <c r="A7" s="22"/>
    </row>
    <row r="8" spans="1:1" s="4" customFormat="1" ht="11.25" customHeight="1" x14ac:dyDescent="0.2">
      <c r="A8" s="15"/>
    </row>
    <row r="9" spans="1:1" s="4" customFormat="1" ht="11.25" customHeight="1" x14ac:dyDescent="0.2">
      <c r="A9" s="21"/>
    </row>
    <row r="10" spans="1:1" s="4" customFormat="1" ht="11.25" customHeight="1" x14ac:dyDescent="0.2">
      <c r="A10" s="15"/>
    </row>
    <row r="11" spans="1:1" s="4" customFormat="1" ht="11.25" customHeight="1" x14ac:dyDescent="0.2">
      <c r="A11" s="15"/>
    </row>
    <row r="12" spans="1:1" s="4" customFormat="1" ht="11.25" customHeight="1" x14ac:dyDescent="0.2">
      <c r="A12" s="15"/>
    </row>
    <row r="13" spans="1:1" s="4" customFormat="1" ht="11.25" customHeight="1" x14ac:dyDescent="0.2">
      <c r="A13" s="15"/>
    </row>
    <row r="14" spans="1:1" s="4" customFormat="1" ht="11.25" customHeight="1" x14ac:dyDescent="0.2">
      <c r="A14" s="15"/>
    </row>
    <row r="15" spans="1:1" s="4" customFormat="1" ht="11.25" customHeight="1" x14ac:dyDescent="0.2">
      <c r="A15" s="15"/>
    </row>
    <row r="16" spans="1:1" s="4" customFormat="1" ht="11.25" customHeight="1" x14ac:dyDescent="0.2">
      <c r="A16" s="21"/>
    </row>
    <row r="17" spans="1:1" s="4" customFormat="1" ht="13.2" x14ac:dyDescent="0.2">
      <c r="A17" s="15"/>
    </row>
    <row r="18" spans="1:1" s="4" customFormat="1" x14ac:dyDescent="0.2"/>
  </sheetData>
  <sheetProtection sheet="1" objects="1" scenarios="1"/>
  <dataConsolidate/>
  <phoneticPr fontId="0" type="noConversion"/>
  <printOptions horizontalCentered="1"/>
  <pageMargins left="0.74803149606299213" right="0.74803149606299213" top="0.98425196850393704" bottom="0.98425196850393704" header="0.51181102362204722" footer="0.51181102362204722"/>
  <pageSetup paperSize="9" scale="83" orientation="portrait" horizontalDpi="4294967292" verticalDpi="409" r:id="rId1"/>
  <headerFooter alignWithMargins="0"/>
  <drawing r:id="rId2"/>
  <legacyDrawing r:id="rId3"/>
  <controls>
    <mc:AlternateContent xmlns:mc="http://schemas.openxmlformats.org/markup-compatibility/2006">
      <mc:Choice Requires="x14">
        <control shapeId="9229" r:id="rId4" name="lblMacroWarning">
          <controlPr defaultSize="0" autoLine="0" r:id="rId5">
            <anchor moveWithCells="1">
              <from>
                <xdr:col>0</xdr:col>
                <xdr:colOff>38100</xdr:colOff>
                <xdr:row>0</xdr:row>
                <xdr:rowOff>45720</xdr:rowOff>
              </from>
              <to>
                <xdr:col>10</xdr:col>
                <xdr:colOff>60960</xdr:colOff>
                <xdr:row>61</xdr:row>
                <xdr:rowOff>76200</xdr:rowOff>
              </to>
            </anchor>
          </controlPr>
        </control>
      </mc:Choice>
      <mc:Fallback>
        <control shapeId="9229" r:id="rId4" name="lblMacroWarning"/>
      </mc:Fallback>
    </mc:AlternateContent>
  </control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B2:S217"/>
  <sheetViews>
    <sheetView showGridLines="0" showRowColHeaders="0" zoomScale="200" zoomScaleNormal="200" workbookViewId="0"/>
  </sheetViews>
  <sheetFormatPr defaultColWidth="9.28515625" defaultRowHeight="6.6" x14ac:dyDescent="0.2"/>
  <cols>
    <col min="1" max="1" width="1.7109375" style="51" customWidth="1"/>
    <col min="2" max="2" width="3.140625" style="49" customWidth="1"/>
    <col min="3" max="3" width="6.140625" style="49" customWidth="1"/>
    <col min="4" max="4" width="46.7109375" style="50" customWidth="1"/>
    <col min="5" max="10" width="3.140625" style="49" customWidth="1"/>
    <col min="11" max="11" width="5" style="61" customWidth="1"/>
    <col min="12" max="12" width="1.140625" style="51" customWidth="1"/>
    <col min="13" max="18" width="4" style="52" customWidth="1"/>
    <col min="19" max="16384" width="9.28515625" style="51"/>
  </cols>
  <sheetData>
    <row r="2" spans="2:18" x14ac:dyDescent="0.2">
      <c r="B2" s="48" t="s">
        <v>140</v>
      </c>
      <c r="K2" s="76"/>
      <c r="R2" s="142" t="str">
        <f>IF(ISBLANK('Working Set'!CL4), "", 'Working Set'!CL4)</f>
        <v/>
      </c>
    </row>
    <row r="4" spans="2:18" s="55" customFormat="1" ht="7.2" x14ac:dyDescent="0.2">
      <c r="B4" s="240" t="s">
        <v>86</v>
      </c>
      <c r="C4" s="240"/>
      <c r="D4" s="240"/>
      <c r="E4" s="240" t="s">
        <v>356</v>
      </c>
      <c r="F4" s="240"/>
      <c r="G4" s="240"/>
      <c r="H4" s="240"/>
      <c r="I4" s="240"/>
      <c r="J4" s="240"/>
      <c r="K4" s="53" t="s">
        <v>341</v>
      </c>
      <c r="L4" s="54"/>
      <c r="M4" s="242" t="s">
        <v>340</v>
      </c>
      <c r="N4" s="242"/>
      <c r="O4" s="242"/>
      <c r="P4" s="242"/>
      <c r="Q4" s="242"/>
      <c r="R4" s="242"/>
    </row>
    <row r="5" spans="2:18" s="55" customFormat="1" x14ac:dyDescent="0.2">
      <c r="B5" s="56" t="s">
        <v>142</v>
      </c>
      <c r="C5" s="56" t="s">
        <v>143</v>
      </c>
      <c r="D5" s="57" t="s">
        <v>144</v>
      </c>
      <c r="E5" s="56" t="s">
        <v>145</v>
      </c>
      <c r="F5" s="56" t="s">
        <v>146</v>
      </c>
      <c r="G5" s="56" t="s">
        <v>147</v>
      </c>
      <c r="H5" s="56" t="s">
        <v>148</v>
      </c>
      <c r="I5" s="56" t="s">
        <v>149</v>
      </c>
      <c r="J5" s="56" t="s">
        <v>150</v>
      </c>
      <c r="K5" s="58"/>
      <c r="L5" s="59"/>
      <c r="M5" s="60" t="s">
        <v>145</v>
      </c>
      <c r="N5" s="60" t="s">
        <v>146</v>
      </c>
      <c r="O5" s="60" t="s">
        <v>147</v>
      </c>
      <c r="P5" s="60" t="s">
        <v>148</v>
      </c>
      <c r="Q5" s="60" t="s">
        <v>149</v>
      </c>
      <c r="R5" s="60" t="s">
        <v>150</v>
      </c>
    </row>
    <row r="6" spans="2:18" x14ac:dyDescent="0.2">
      <c r="B6" s="49" t="s">
        <v>151</v>
      </c>
      <c r="C6" s="49" t="s">
        <v>152</v>
      </c>
      <c r="D6" s="50" t="s">
        <v>78</v>
      </c>
      <c r="E6" s="49">
        <f>COUNTIF('Working Set'!N:N,0)</f>
        <v>0</v>
      </c>
      <c r="F6" s="49">
        <f>COUNTIF('Working Set'!N:N,1)</f>
        <v>0</v>
      </c>
      <c r="G6" s="49">
        <f>COUNTIF('Working Set'!N:N,2)</f>
        <v>0</v>
      </c>
      <c r="H6" s="49">
        <f>COUNTIF('Working Set'!N:N,3)</f>
        <v>0</v>
      </c>
      <c r="I6" s="49">
        <f>COUNTIF('Working Set'!N:N,4)</f>
        <v>0</v>
      </c>
      <c r="J6" s="49">
        <f>COUNTIF('Working Set'!N:N,5)</f>
        <v>0</v>
      </c>
      <c r="K6" s="61" t="e">
        <f>SUMIF('Working Set'!N:N, "&gt;0")/COUNTIF('Working Set'!N:N, "&gt;0")</f>
        <v>#DIV/0!</v>
      </c>
      <c r="M6" s="52" t="e">
        <f>100*E6/SUM(E6:J6)</f>
        <v>#DIV/0!</v>
      </c>
      <c r="N6" s="52" t="e">
        <f>100*F6/SUM(E6:J6)</f>
        <v>#DIV/0!</v>
      </c>
      <c r="O6" s="52" t="e">
        <f>100*G6/SUM(E6:J6)</f>
        <v>#DIV/0!</v>
      </c>
      <c r="P6" s="52" t="e">
        <f>100*H6/SUM(E6:J6)</f>
        <v>#DIV/0!</v>
      </c>
      <c r="Q6" s="52" t="e">
        <f>100*I6/SUM(E6:J6)</f>
        <v>#DIV/0!</v>
      </c>
      <c r="R6" s="52" t="e">
        <f>100*J6/SUM(E6:J6)</f>
        <v>#DIV/0!</v>
      </c>
    </row>
    <row r="7" spans="2:18" x14ac:dyDescent="0.2">
      <c r="B7" s="49" t="s">
        <v>153</v>
      </c>
      <c r="C7" s="49" t="s">
        <v>154</v>
      </c>
      <c r="D7" s="50" t="s">
        <v>59</v>
      </c>
      <c r="E7" s="49">
        <f>COUNTIF('Working Set'!O:O,0)</f>
        <v>0</v>
      </c>
      <c r="F7" s="49">
        <f>COUNTIF('Working Set'!O:O,1)</f>
        <v>0</v>
      </c>
      <c r="G7" s="49">
        <f>COUNTIF('Working Set'!O:O,2)</f>
        <v>0</v>
      </c>
      <c r="H7" s="49">
        <f>COUNTIF('Working Set'!O:O,3)</f>
        <v>0</v>
      </c>
      <c r="I7" s="49">
        <f>COUNTIF('Working Set'!O:O,4)</f>
        <v>0</v>
      </c>
      <c r="J7" s="49">
        <f>COUNTIF('Working Set'!O:O,5)</f>
        <v>0</v>
      </c>
      <c r="K7" s="61" t="e">
        <f>SUMIF('Working Set'!O:O, "&gt;0")/COUNTIF('Working Set'!O:O, "&gt;0")</f>
        <v>#DIV/0!</v>
      </c>
      <c r="M7" s="52" t="e">
        <f t="shared" ref="M7:M70" si="0">100*E7/SUM(E7:J7)</f>
        <v>#DIV/0!</v>
      </c>
      <c r="N7" s="52" t="e">
        <f t="shared" ref="N7:N70" si="1">100*F7/SUM(E7:J7)</f>
        <v>#DIV/0!</v>
      </c>
      <c r="O7" s="52" t="e">
        <f t="shared" ref="O7:O70" si="2">100*G7/SUM(E7:J7)</f>
        <v>#DIV/0!</v>
      </c>
      <c r="P7" s="52" t="e">
        <f t="shared" ref="P7:P70" si="3">100*H7/SUM(E7:J7)</f>
        <v>#DIV/0!</v>
      </c>
      <c r="Q7" s="52" t="e">
        <f t="shared" ref="Q7:Q70" si="4">100*I7/SUM(E7:J7)</f>
        <v>#DIV/0!</v>
      </c>
      <c r="R7" s="52" t="e">
        <f t="shared" ref="R7:R70" si="5">100*J7/SUM(E7:J7)</f>
        <v>#DIV/0!</v>
      </c>
    </row>
    <row r="8" spans="2:18" x14ac:dyDescent="0.2">
      <c r="B8" s="49" t="s">
        <v>155</v>
      </c>
      <c r="C8" s="49" t="s">
        <v>156</v>
      </c>
      <c r="D8" s="50" t="s">
        <v>51</v>
      </c>
      <c r="E8" s="49">
        <f>COUNTIF('Working Set'!P:P,0)</f>
        <v>0</v>
      </c>
      <c r="F8" s="49">
        <f>COUNTIF('Working Set'!P:P,1)</f>
        <v>0</v>
      </c>
      <c r="G8" s="49">
        <f>COUNTIF('Working Set'!P:P,2)</f>
        <v>0</v>
      </c>
      <c r="H8" s="49">
        <f>COUNTIF('Working Set'!P:P,3)</f>
        <v>0</v>
      </c>
      <c r="I8" s="49">
        <f>COUNTIF('Working Set'!P:P,4)</f>
        <v>0</v>
      </c>
      <c r="J8" s="49">
        <f>COUNTIF('Working Set'!P:P,5)</f>
        <v>0</v>
      </c>
      <c r="K8" s="61" t="e">
        <f>SUMIF('Working Set'!P:P, "&gt;0")/COUNTIF('Working Set'!P:P, "&gt;0")</f>
        <v>#DIV/0!</v>
      </c>
      <c r="M8" s="52" t="e">
        <f t="shared" si="0"/>
        <v>#DIV/0!</v>
      </c>
      <c r="N8" s="52" t="e">
        <f t="shared" si="1"/>
        <v>#DIV/0!</v>
      </c>
      <c r="O8" s="52" t="e">
        <f t="shared" si="2"/>
        <v>#DIV/0!</v>
      </c>
      <c r="P8" s="52" t="e">
        <f t="shared" si="3"/>
        <v>#DIV/0!</v>
      </c>
      <c r="Q8" s="52" t="e">
        <f t="shared" si="4"/>
        <v>#DIV/0!</v>
      </c>
      <c r="R8" s="52" t="e">
        <f t="shared" si="5"/>
        <v>#DIV/0!</v>
      </c>
    </row>
    <row r="9" spans="2:18" x14ac:dyDescent="0.2">
      <c r="B9" s="49" t="s">
        <v>157</v>
      </c>
      <c r="C9" s="49" t="s">
        <v>158</v>
      </c>
      <c r="D9" s="50" t="s">
        <v>79</v>
      </c>
      <c r="E9" s="49">
        <f>COUNTIF('Working Set'!Q:Q,0)</f>
        <v>0</v>
      </c>
      <c r="F9" s="49">
        <f>COUNTIF('Working Set'!Q:Q,1)</f>
        <v>0</v>
      </c>
      <c r="G9" s="49">
        <f>COUNTIF('Working Set'!Q:Q,2)</f>
        <v>0</v>
      </c>
      <c r="H9" s="49">
        <f>COUNTIF('Working Set'!Q:Q,3)</f>
        <v>0</v>
      </c>
      <c r="I9" s="49">
        <f>COUNTIF('Working Set'!Q:Q,4)</f>
        <v>0</v>
      </c>
      <c r="J9" s="49">
        <f>COUNTIF('Working Set'!Q:Q,5)</f>
        <v>0</v>
      </c>
      <c r="K9" s="61" t="e">
        <f>SUMIF('Working Set'!Q:Q, "&gt;0")/COUNTIF('Working Set'!Q:Q, "&gt;0")</f>
        <v>#DIV/0!</v>
      </c>
      <c r="M9" s="52" t="e">
        <f t="shared" si="0"/>
        <v>#DIV/0!</v>
      </c>
      <c r="N9" s="52" t="e">
        <f t="shared" si="1"/>
        <v>#DIV/0!</v>
      </c>
      <c r="O9" s="52" t="e">
        <f t="shared" si="2"/>
        <v>#DIV/0!</v>
      </c>
      <c r="P9" s="52" t="e">
        <f t="shared" si="3"/>
        <v>#DIV/0!</v>
      </c>
      <c r="Q9" s="52" t="e">
        <f t="shared" si="4"/>
        <v>#DIV/0!</v>
      </c>
      <c r="R9" s="52" t="e">
        <f t="shared" si="5"/>
        <v>#DIV/0!</v>
      </c>
    </row>
    <row r="10" spans="2:18" x14ac:dyDescent="0.2">
      <c r="B10" s="49" t="s">
        <v>159</v>
      </c>
      <c r="C10" s="49" t="s">
        <v>160</v>
      </c>
      <c r="D10" s="50" t="s">
        <v>74</v>
      </c>
      <c r="E10" s="49">
        <f>COUNTIF('Working Set'!R:R,0)</f>
        <v>0</v>
      </c>
      <c r="F10" s="49">
        <f>COUNTIF('Working Set'!R:R,1)</f>
        <v>0</v>
      </c>
      <c r="G10" s="49">
        <f>COUNTIF('Working Set'!R:R,2)</f>
        <v>0</v>
      </c>
      <c r="H10" s="49">
        <f>COUNTIF('Working Set'!R:R,3)</f>
        <v>0</v>
      </c>
      <c r="I10" s="49">
        <f>COUNTIF('Working Set'!R:R,4)</f>
        <v>0</v>
      </c>
      <c r="J10" s="49">
        <f>COUNTIF('Working Set'!R:R,5)</f>
        <v>0</v>
      </c>
      <c r="K10" s="61" t="e">
        <f>SUMIF('Working Set'!R:R, "&gt;0")/COUNTIF('Working Set'!R:R, "&gt;0")</f>
        <v>#DIV/0!</v>
      </c>
      <c r="M10" s="52" t="e">
        <f t="shared" si="0"/>
        <v>#DIV/0!</v>
      </c>
      <c r="N10" s="52" t="e">
        <f t="shared" si="1"/>
        <v>#DIV/0!</v>
      </c>
      <c r="O10" s="52" t="e">
        <f t="shared" si="2"/>
        <v>#DIV/0!</v>
      </c>
      <c r="P10" s="52" t="e">
        <f t="shared" si="3"/>
        <v>#DIV/0!</v>
      </c>
      <c r="Q10" s="52" t="e">
        <f t="shared" si="4"/>
        <v>#DIV/0!</v>
      </c>
      <c r="R10" s="52" t="e">
        <f t="shared" si="5"/>
        <v>#DIV/0!</v>
      </c>
    </row>
    <row r="11" spans="2:18" x14ac:dyDescent="0.2">
      <c r="B11" s="49" t="s">
        <v>161</v>
      </c>
      <c r="C11" s="49" t="s">
        <v>162</v>
      </c>
      <c r="D11" s="50" t="s">
        <v>52</v>
      </c>
      <c r="E11" s="49">
        <f>COUNTIF('Working Set'!S:S,0)</f>
        <v>0</v>
      </c>
      <c r="F11" s="49">
        <f>COUNTIF('Working Set'!S:S,1)</f>
        <v>0</v>
      </c>
      <c r="G11" s="49">
        <f>COUNTIF('Working Set'!S:S,2)</f>
        <v>0</v>
      </c>
      <c r="H11" s="49">
        <f>COUNTIF('Working Set'!S:S,3)</f>
        <v>0</v>
      </c>
      <c r="I11" s="49">
        <f>COUNTIF('Working Set'!S:S,4)</f>
        <v>0</v>
      </c>
      <c r="J11" s="49">
        <f>COUNTIF('Working Set'!S:S,5)</f>
        <v>0</v>
      </c>
      <c r="K11" s="61" t="e">
        <f>SUMIF('Working Set'!S:S, "&gt;0")/COUNTIF('Working Set'!S:S, "&gt;0")</f>
        <v>#DIV/0!</v>
      </c>
      <c r="M11" s="52" t="e">
        <f t="shared" si="0"/>
        <v>#DIV/0!</v>
      </c>
      <c r="N11" s="52" t="e">
        <f t="shared" si="1"/>
        <v>#DIV/0!</v>
      </c>
      <c r="O11" s="52" t="e">
        <f t="shared" si="2"/>
        <v>#DIV/0!</v>
      </c>
      <c r="P11" s="52" t="e">
        <f t="shared" si="3"/>
        <v>#DIV/0!</v>
      </c>
      <c r="Q11" s="52" t="e">
        <f t="shared" si="4"/>
        <v>#DIV/0!</v>
      </c>
      <c r="R11" s="52" t="e">
        <f t="shared" si="5"/>
        <v>#DIV/0!</v>
      </c>
    </row>
    <row r="12" spans="2:18" x14ac:dyDescent="0.2">
      <c r="B12" s="49" t="s">
        <v>163</v>
      </c>
      <c r="C12" s="49" t="s">
        <v>164</v>
      </c>
      <c r="D12" s="50" t="s">
        <v>70</v>
      </c>
      <c r="E12" s="49">
        <f>COUNTIF('Working Set'!T:T,0)</f>
        <v>0</v>
      </c>
      <c r="F12" s="49">
        <f>COUNTIF('Working Set'!T:T,1)</f>
        <v>0</v>
      </c>
      <c r="G12" s="49">
        <f>COUNTIF('Working Set'!T:T,2)</f>
        <v>0</v>
      </c>
      <c r="H12" s="49">
        <f>COUNTIF('Working Set'!T:T,3)</f>
        <v>0</v>
      </c>
      <c r="I12" s="49">
        <f>COUNTIF('Working Set'!T:T,4)</f>
        <v>0</v>
      </c>
      <c r="J12" s="49">
        <f>COUNTIF('Working Set'!T:T,5)</f>
        <v>0</v>
      </c>
      <c r="K12" s="61" t="e">
        <f>SUMIF('Working Set'!T:T, "&gt;0")/COUNTIF('Working Set'!T:T, "&gt;0")</f>
        <v>#DIV/0!</v>
      </c>
      <c r="M12" s="52" t="e">
        <f t="shared" si="0"/>
        <v>#DIV/0!</v>
      </c>
      <c r="N12" s="52" t="e">
        <f t="shared" si="1"/>
        <v>#DIV/0!</v>
      </c>
      <c r="O12" s="52" t="e">
        <f t="shared" si="2"/>
        <v>#DIV/0!</v>
      </c>
      <c r="P12" s="52" t="e">
        <f t="shared" si="3"/>
        <v>#DIV/0!</v>
      </c>
      <c r="Q12" s="52" t="e">
        <f t="shared" si="4"/>
        <v>#DIV/0!</v>
      </c>
      <c r="R12" s="52" t="e">
        <f t="shared" si="5"/>
        <v>#DIV/0!</v>
      </c>
    </row>
    <row r="13" spans="2:18" x14ac:dyDescent="0.2">
      <c r="B13" s="49" t="s">
        <v>165</v>
      </c>
      <c r="C13" s="49" t="s">
        <v>166</v>
      </c>
      <c r="D13" s="50" t="s">
        <v>65</v>
      </c>
      <c r="E13" s="49">
        <f>COUNTIF('Working Set'!U:U,0)</f>
        <v>0</v>
      </c>
      <c r="F13" s="49">
        <f>COUNTIF('Working Set'!U:U,1)</f>
        <v>0</v>
      </c>
      <c r="G13" s="49">
        <f>COUNTIF('Working Set'!U:U,2)</f>
        <v>0</v>
      </c>
      <c r="H13" s="49">
        <f>COUNTIF('Working Set'!U:U,3)</f>
        <v>0</v>
      </c>
      <c r="I13" s="49">
        <f>COUNTIF('Working Set'!U:U,4)</f>
        <v>0</v>
      </c>
      <c r="J13" s="49">
        <f>COUNTIF('Working Set'!U:U,5)</f>
        <v>0</v>
      </c>
      <c r="K13" s="61" t="e">
        <f>SUMIF('Working Set'!U:U, "&gt;0")/COUNTIF('Working Set'!U:U, "&gt;0")</f>
        <v>#DIV/0!</v>
      </c>
      <c r="M13" s="52" t="e">
        <f t="shared" si="0"/>
        <v>#DIV/0!</v>
      </c>
      <c r="N13" s="52" t="e">
        <f t="shared" si="1"/>
        <v>#DIV/0!</v>
      </c>
      <c r="O13" s="52" t="e">
        <f t="shared" si="2"/>
        <v>#DIV/0!</v>
      </c>
      <c r="P13" s="52" t="e">
        <f t="shared" si="3"/>
        <v>#DIV/0!</v>
      </c>
      <c r="Q13" s="52" t="e">
        <f t="shared" si="4"/>
        <v>#DIV/0!</v>
      </c>
      <c r="R13" s="52" t="e">
        <f t="shared" si="5"/>
        <v>#DIV/0!</v>
      </c>
    </row>
    <row r="14" spans="2:18" x14ac:dyDescent="0.2">
      <c r="B14" s="49" t="s">
        <v>167</v>
      </c>
      <c r="C14" s="49" t="s">
        <v>168</v>
      </c>
      <c r="D14" s="50" t="s">
        <v>53</v>
      </c>
      <c r="E14" s="49">
        <f>COUNTIF('Working Set'!V:V,0)</f>
        <v>0</v>
      </c>
      <c r="F14" s="49">
        <f>COUNTIF('Working Set'!V:V,1)</f>
        <v>0</v>
      </c>
      <c r="G14" s="49">
        <f>COUNTIF('Working Set'!V:V,2)</f>
        <v>0</v>
      </c>
      <c r="H14" s="49">
        <f>COUNTIF('Working Set'!V:V,3)</f>
        <v>0</v>
      </c>
      <c r="I14" s="49">
        <f>COUNTIF('Working Set'!V:V,4)</f>
        <v>0</v>
      </c>
      <c r="J14" s="49">
        <f>COUNTIF('Working Set'!V:V,5)</f>
        <v>0</v>
      </c>
      <c r="K14" s="61" t="e">
        <f>SUMIF('Working Set'!V:V, "&gt;0")/COUNTIF('Working Set'!V:V, "&gt;0")</f>
        <v>#DIV/0!</v>
      </c>
      <c r="M14" s="52" t="e">
        <f t="shared" si="0"/>
        <v>#DIV/0!</v>
      </c>
      <c r="N14" s="52" t="e">
        <f t="shared" si="1"/>
        <v>#DIV/0!</v>
      </c>
      <c r="O14" s="52" t="e">
        <f t="shared" si="2"/>
        <v>#DIV/0!</v>
      </c>
      <c r="P14" s="52" t="e">
        <f t="shared" si="3"/>
        <v>#DIV/0!</v>
      </c>
      <c r="Q14" s="52" t="e">
        <f t="shared" si="4"/>
        <v>#DIV/0!</v>
      </c>
      <c r="R14" s="52" t="e">
        <f t="shared" si="5"/>
        <v>#DIV/0!</v>
      </c>
    </row>
    <row r="15" spans="2:18" x14ac:dyDescent="0.2">
      <c r="B15" s="49" t="s">
        <v>169</v>
      </c>
      <c r="C15" s="49" t="s">
        <v>154</v>
      </c>
      <c r="D15" s="50" t="s">
        <v>60</v>
      </c>
      <c r="E15" s="49">
        <f>COUNTIF('Working Set'!W:W,0)</f>
        <v>0</v>
      </c>
      <c r="F15" s="49">
        <f>COUNTIF('Working Set'!W:W,1)</f>
        <v>0</v>
      </c>
      <c r="G15" s="49">
        <f>COUNTIF('Working Set'!W:W,2)</f>
        <v>0</v>
      </c>
      <c r="H15" s="49">
        <f>COUNTIF('Working Set'!W:W,3)</f>
        <v>0</v>
      </c>
      <c r="I15" s="49">
        <f>COUNTIF('Working Set'!W:W,4)</f>
        <v>0</v>
      </c>
      <c r="J15" s="49">
        <f>COUNTIF('Working Set'!W:W,5)</f>
        <v>0</v>
      </c>
      <c r="K15" s="61" t="e">
        <f>SUMIF('Working Set'!W:W, "&gt;0")/COUNTIF('Working Set'!W:W, "&gt;0")</f>
        <v>#DIV/0!</v>
      </c>
      <c r="M15" s="52" t="e">
        <f t="shared" si="0"/>
        <v>#DIV/0!</v>
      </c>
      <c r="N15" s="52" t="e">
        <f t="shared" si="1"/>
        <v>#DIV/0!</v>
      </c>
      <c r="O15" s="52" t="e">
        <f t="shared" si="2"/>
        <v>#DIV/0!</v>
      </c>
      <c r="P15" s="52" t="e">
        <f t="shared" si="3"/>
        <v>#DIV/0!</v>
      </c>
      <c r="Q15" s="52" t="e">
        <f t="shared" si="4"/>
        <v>#DIV/0!</v>
      </c>
      <c r="R15" s="52" t="e">
        <f t="shared" si="5"/>
        <v>#DIV/0!</v>
      </c>
    </row>
    <row r="16" spans="2:18" x14ac:dyDescent="0.2">
      <c r="B16" s="49" t="s">
        <v>170</v>
      </c>
      <c r="C16" s="49" t="s">
        <v>171</v>
      </c>
      <c r="D16" s="50" t="s">
        <v>80</v>
      </c>
      <c r="E16" s="49">
        <f>COUNTIF('Working Set'!X:X,0)</f>
        <v>0</v>
      </c>
      <c r="F16" s="49">
        <f>COUNTIF('Working Set'!X:X,1)</f>
        <v>0</v>
      </c>
      <c r="G16" s="49">
        <f>COUNTIF('Working Set'!X:X,2)</f>
        <v>0</v>
      </c>
      <c r="H16" s="49">
        <f>COUNTIF('Working Set'!X:X,3)</f>
        <v>0</v>
      </c>
      <c r="I16" s="49">
        <f>COUNTIF('Working Set'!X:X,4)</f>
        <v>0</v>
      </c>
      <c r="J16" s="49">
        <f>COUNTIF('Working Set'!X:X,5)</f>
        <v>0</v>
      </c>
      <c r="K16" s="61" t="e">
        <f>SUMIF('Working Set'!X:X, "&gt;0")/COUNTIF('Working Set'!X:X, "&gt;0")</f>
        <v>#DIV/0!</v>
      </c>
      <c r="M16" s="52" t="e">
        <f t="shared" si="0"/>
        <v>#DIV/0!</v>
      </c>
      <c r="N16" s="52" t="e">
        <f t="shared" si="1"/>
        <v>#DIV/0!</v>
      </c>
      <c r="O16" s="52" t="e">
        <f t="shared" si="2"/>
        <v>#DIV/0!</v>
      </c>
      <c r="P16" s="52" t="e">
        <f t="shared" si="3"/>
        <v>#DIV/0!</v>
      </c>
      <c r="Q16" s="52" t="e">
        <f t="shared" si="4"/>
        <v>#DIV/0!</v>
      </c>
      <c r="R16" s="52" t="e">
        <f t="shared" si="5"/>
        <v>#DIV/0!</v>
      </c>
    </row>
    <row r="17" spans="2:18" x14ac:dyDescent="0.2">
      <c r="B17" s="49" t="s">
        <v>172</v>
      </c>
      <c r="C17" s="49" t="s">
        <v>173</v>
      </c>
      <c r="D17" s="50" t="s">
        <v>54</v>
      </c>
      <c r="E17" s="49">
        <f>COUNTIF('Working Set'!Y:Y,0)</f>
        <v>0</v>
      </c>
      <c r="F17" s="49">
        <f>COUNTIF('Working Set'!Y:Y,1)</f>
        <v>0</v>
      </c>
      <c r="G17" s="49">
        <f>COUNTIF('Working Set'!Y:Y,2)</f>
        <v>0</v>
      </c>
      <c r="H17" s="49">
        <f>COUNTIF('Working Set'!Y:Y,3)</f>
        <v>0</v>
      </c>
      <c r="I17" s="49">
        <f>COUNTIF('Working Set'!Y:Y,4)</f>
        <v>0</v>
      </c>
      <c r="J17" s="49">
        <f>COUNTIF('Working Set'!Y:Y,5)</f>
        <v>0</v>
      </c>
      <c r="K17" s="61" t="e">
        <f>SUMIF('Working Set'!Y:Y, "&gt;0")/COUNTIF('Working Set'!Y:Y, "&gt;0")</f>
        <v>#DIV/0!</v>
      </c>
      <c r="M17" s="52" t="e">
        <f t="shared" si="0"/>
        <v>#DIV/0!</v>
      </c>
      <c r="N17" s="52" t="e">
        <f t="shared" si="1"/>
        <v>#DIV/0!</v>
      </c>
      <c r="O17" s="52" t="e">
        <f t="shared" si="2"/>
        <v>#DIV/0!</v>
      </c>
      <c r="P17" s="52" t="e">
        <f t="shared" si="3"/>
        <v>#DIV/0!</v>
      </c>
      <c r="Q17" s="52" t="e">
        <f t="shared" si="4"/>
        <v>#DIV/0!</v>
      </c>
      <c r="R17" s="52" t="e">
        <f t="shared" si="5"/>
        <v>#DIV/0!</v>
      </c>
    </row>
    <row r="18" spans="2:18" x14ac:dyDescent="0.2">
      <c r="B18" s="49" t="s">
        <v>174</v>
      </c>
      <c r="C18" s="49" t="s">
        <v>175</v>
      </c>
      <c r="D18" s="50" t="s">
        <v>81</v>
      </c>
      <c r="E18" s="49">
        <f>COUNTIF('Working Set'!Z:Z,0)</f>
        <v>0</v>
      </c>
      <c r="F18" s="49">
        <f>COUNTIF('Working Set'!Z:Z,1)</f>
        <v>0</v>
      </c>
      <c r="G18" s="49">
        <f>COUNTIF('Working Set'!Z:Z,2)</f>
        <v>0</v>
      </c>
      <c r="H18" s="49">
        <f>COUNTIF('Working Set'!Z:Z,3)</f>
        <v>0</v>
      </c>
      <c r="I18" s="49">
        <f>COUNTIF('Working Set'!Z:Z,4)</f>
        <v>0</v>
      </c>
      <c r="J18" s="49">
        <f>COUNTIF('Working Set'!Z:Z,5)</f>
        <v>0</v>
      </c>
      <c r="K18" s="61" t="e">
        <f>SUMIF('Working Set'!Z:Z, "&gt;0")/COUNTIF('Working Set'!Z:Z, "&gt;0")</f>
        <v>#DIV/0!</v>
      </c>
      <c r="M18" s="52" t="e">
        <f t="shared" si="0"/>
        <v>#DIV/0!</v>
      </c>
      <c r="N18" s="52" t="e">
        <f t="shared" si="1"/>
        <v>#DIV/0!</v>
      </c>
      <c r="O18" s="52" t="e">
        <f t="shared" si="2"/>
        <v>#DIV/0!</v>
      </c>
      <c r="P18" s="52" t="e">
        <f t="shared" si="3"/>
        <v>#DIV/0!</v>
      </c>
      <c r="Q18" s="52" t="e">
        <f t="shared" si="4"/>
        <v>#DIV/0!</v>
      </c>
      <c r="R18" s="52" t="e">
        <f t="shared" si="5"/>
        <v>#DIV/0!</v>
      </c>
    </row>
    <row r="19" spans="2:18" x14ac:dyDescent="0.2">
      <c r="B19" s="49" t="s">
        <v>176</v>
      </c>
      <c r="C19" s="49" t="s">
        <v>177</v>
      </c>
      <c r="D19" s="50" t="s">
        <v>75</v>
      </c>
      <c r="E19" s="49">
        <f>COUNTIF('Working Set'!AA:AA,0)</f>
        <v>0</v>
      </c>
      <c r="F19" s="49">
        <f>COUNTIF('Working Set'!AA:AA,1)</f>
        <v>0</v>
      </c>
      <c r="G19" s="49">
        <f>COUNTIF('Working Set'!AA:AA,2)</f>
        <v>0</v>
      </c>
      <c r="H19" s="49">
        <f>COUNTIF('Working Set'!AA:AA,3)</f>
        <v>0</v>
      </c>
      <c r="I19" s="49">
        <f>COUNTIF('Working Set'!AA:AA,4)</f>
        <v>0</v>
      </c>
      <c r="J19" s="49">
        <f>COUNTIF('Working Set'!AA:AA,5)</f>
        <v>0</v>
      </c>
      <c r="K19" s="61" t="e">
        <f>SUMIF('Working Set'!AA:AA, "&gt;0")/COUNTIF('Working Set'!AA:AA, "&gt;0")</f>
        <v>#DIV/0!</v>
      </c>
      <c r="M19" s="52" t="e">
        <f t="shared" si="0"/>
        <v>#DIV/0!</v>
      </c>
      <c r="N19" s="52" t="e">
        <f t="shared" si="1"/>
        <v>#DIV/0!</v>
      </c>
      <c r="O19" s="52" t="e">
        <f t="shared" si="2"/>
        <v>#DIV/0!</v>
      </c>
      <c r="P19" s="52" t="e">
        <f t="shared" si="3"/>
        <v>#DIV/0!</v>
      </c>
      <c r="Q19" s="52" t="e">
        <f t="shared" si="4"/>
        <v>#DIV/0!</v>
      </c>
      <c r="R19" s="52" t="e">
        <f t="shared" si="5"/>
        <v>#DIV/0!</v>
      </c>
    </row>
    <row r="20" spans="2:18" x14ac:dyDescent="0.2">
      <c r="B20" s="49" t="s">
        <v>178</v>
      </c>
      <c r="C20" s="49" t="s">
        <v>179</v>
      </c>
      <c r="D20" s="50" t="s">
        <v>180</v>
      </c>
      <c r="E20" s="49">
        <f>COUNTIF('Working Set'!AB:AB,0)</f>
        <v>0</v>
      </c>
      <c r="F20" s="49">
        <f>COUNTIF('Working Set'!AB:AB,1)</f>
        <v>0</v>
      </c>
      <c r="G20" s="49">
        <f>COUNTIF('Working Set'!AB:AB,2)</f>
        <v>0</v>
      </c>
      <c r="H20" s="49">
        <f>COUNTIF('Working Set'!AB:AB,3)</f>
        <v>0</v>
      </c>
      <c r="I20" s="49">
        <f>COUNTIF('Working Set'!AB:AB,4)</f>
        <v>0</v>
      </c>
      <c r="J20" s="49">
        <f>COUNTIF('Working Set'!AB:AB,5)</f>
        <v>0</v>
      </c>
      <c r="K20" s="61" t="e">
        <f>SUMIF('Working Set'!AB:AB, "&gt;0")/COUNTIF('Working Set'!AB:AB, "&gt;0")</f>
        <v>#DIV/0!</v>
      </c>
      <c r="M20" s="52" t="e">
        <f t="shared" si="0"/>
        <v>#DIV/0!</v>
      </c>
      <c r="N20" s="52" t="e">
        <f t="shared" si="1"/>
        <v>#DIV/0!</v>
      </c>
      <c r="O20" s="52" t="e">
        <f t="shared" si="2"/>
        <v>#DIV/0!</v>
      </c>
      <c r="P20" s="52" t="e">
        <f t="shared" si="3"/>
        <v>#DIV/0!</v>
      </c>
      <c r="Q20" s="52" t="e">
        <f t="shared" si="4"/>
        <v>#DIV/0!</v>
      </c>
      <c r="R20" s="52" t="e">
        <f t="shared" si="5"/>
        <v>#DIV/0!</v>
      </c>
    </row>
    <row r="21" spans="2:18" x14ac:dyDescent="0.2">
      <c r="B21" s="49" t="s">
        <v>181</v>
      </c>
      <c r="C21" s="49" t="s">
        <v>182</v>
      </c>
      <c r="D21" s="50" t="s">
        <v>55</v>
      </c>
      <c r="E21" s="49">
        <f>COUNTIF('Working Set'!AC:AC,0)</f>
        <v>0</v>
      </c>
      <c r="F21" s="49">
        <f>COUNTIF('Working Set'!AC:AC,1)</f>
        <v>0</v>
      </c>
      <c r="G21" s="49">
        <f>COUNTIF('Working Set'!AC:AC,2)</f>
        <v>0</v>
      </c>
      <c r="H21" s="49">
        <f>COUNTIF('Working Set'!AC:AC,3)</f>
        <v>0</v>
      </c>
      <c r="I21" s="49">
        <f>COUNTIF('Working Set'!AC:AC,4)</f>
        <v>0</v>
      </c>
      <c r="J21" s="49">
        <f>COUNTIF('Working Set'!AC:AC,5)</f>
        <v>0</v>
      </c>
      <c r="K21" s="61" t="e">
        <f>SUMIF('Working Set'!AC:AC, "&gt;0")/COUNTIF('Working Set'!AC:AC, "&gt;0")</f>
        <v>#DIV/0!</v>
      </c>
      <c r="M21" s="52" t="e">
        <f t="shared" si="0"/>
        <v>#DIV/0!</v>
      </c>
      <c r="N21" s="52" t="e">
        <f t="shared" si="1"/>
        <v>#DIV/0!</v>
      </c>
      <c r="O21" s="52" t="e">
        <f t="shared" si="2"/>
        <v>#DIV/0!</v>
      </c>
      <c r="P21" s="52" t="e">
        <f t="shared" si="3"/>
        <v>#DIV/0!</v>
      </c>
      <c r="Q21" s="52" t="e">
        <f t="shared" si="4"/>
        <v>#DIV/0!</v>
      </c>
      <c r="R21" s="52" t="e">
        <f t="shared" si="5"/>
        <v>#DIV/0!</v>
      </c>
    </row>
    <row r="22" spans="2:18" x14ac:dyDescent="0.2">
      <c r="B22" s="49" t="s">
        <v>183</v>
      </c>
      <c r="C22" s="49" t="s">
        <v>184</v>
      </c>
      <c r="D22" s="50" t="s">
        <v>82</v>
      </c>
      <c r="E22" s="49">
        <f>COUNTIF('Working Set'!AD:AD,0)</f>
        <v>0</v>
      </c>
      <c r="F22" s="49">
        <f>COUNTIF('Working Set'!AD:AD,1)</f>
        <v>0</v>
      </c>
      <c r="G22" s="49">
        <f>COUNTIF('Working Set'!AD:AD,2)</f>
        <v>0</v>
      </c>
      <c r="H22" s="49">
        <f>COUNTIF('Working Set'!AD:AD,3)</f>
        <v>0</v>
      </c>
      <c r="I22" s="49">
        <f>COUNTIF('Working Set'!AD:AD,4)</f>
        <v>0</v>
      </c>
      <c r="J22" s="49">
        <f>COUNTIF('Working Set'!AD:AD,5)</f>
        <v>0</v>
      </c>
      <c r="K22" s="61" t="e">
        <f>SUMIF('Working Set'!AD:AD, "&gt;0")/COUNTIF('Working Set'!AD:AD, "&gt;0")</f>
        <v>#DIV/0!</v>
      </c>
      <c r="M22" s="52" t="e">
        <f t="shared" si="0"/>
        <v>#DIV/0!</v>
      </c>
      <c r="N22" s="52" t="e">
        <f t="shared" si="1"/>
        <v>#DIV/0!</v>
      </c>
      <c r="O22" s="52" t="e">
        <f t="shared" si="2"/>
        <v>#DIV/0!</v>
      </c>
      <c r="P22" s="52" t="e">
        <f t="shared" si="3"/>
        <v>#DIV/0!</v>
      </c>
      <c r="Q22" s="52" t="e">
        <f t="shared" si="4"/>
        <v>#DIV/0!</v>
      </c>
      <c r="R22" s="52" t="e">
        <f t="shared" si="5"/>
        <v>#DIV/0!</v>
      </c>
    </row>
    <row r="23" spans="2:18" x14ac:dyDescent="0.2">
      <c r="B23" s="49" t="s">
        <v>185</v>
      </c>
      <c r="C23" s="49" t="s">
        <v>186</v>
      </c>
      <c r="D23" s="50" t="s">
        <v>56</v>
      </c>
      <c r="E23" s="49">
        <f>COUNTIF('Working Set'!AE:AE,0)</f>
        <v>0</v>
      </c>
      <c r="F23" s="49">
        <f>COUNTIF('Working Set'!AE:AE,1)</f>
        <v>0</v>
      </c>
      <c r="G23" s="49">
        <f>COUNTIF('Working Set'!AE:AE,2)</f>
        <v>0</v>
      </c>
      <c r="H23" s="49">
        <f>COUNTIF('Working Set'!AE:AE,3)</f>
        <v>0</v>
      </c>
      <c r="I23" s="49">
        <f>COUNTIF('Working Set'!AE:AE,4)</f>
        <v>0</v>
      </c>
      <c r="J23" s="49">
        <f>COUNTIF('Working Set'!AE:AE,5)</f>
        <v>0</v>
      </c>
      <c r="K23" s="61" t="e">
        <f>SUMIF('Working Set'!AE:AE, "&gt;0")/COUNTIF('Working Set'!AE:AE, "&gt;0")</f>
        <v>#DIV/0!</v>
      </c>
      <c r="M23" s="52" t="e">
        <f t="shared" si="0"/>
        <v>#DIV/0!</v>
      </c>
      <c r="N23" s="52" t="e">
        <f t="shared" si="1"/>
        <v>#DIV/0!</v>
      </c>
      <c r="O23" s="52" t="e">
        <f t="shared" si="2"/>
        <v>#DIV/0!</v>
      </c>
      <c r="P23" s="52" t="e">
        <f t="shared" si="3"/>
        <v>#DIV/0!</v>
      </c>
      <c r="Q23" s="52" t="e">
        <f t="shared" si="4"/>
        <v>#DIV/0!</v>
      </c>
      <c r="R23" s="52" t="e">
        <f t="shared" si="5"/>
        <v>#DIV/0!</v>
      </c>
    </row>
    <row r="24" spans="2:18" x14ac:dyDescent="0.2">
      <c r="B24" s="49" t="s">
        <v>187</v>
      </c>
      <c r="C24" s="49" t="s">
        <v>188</v>
      </c>
      <c r="D24" s="50" t="s">
        <v>62</v>
      </c>
      <c r="E24" s="49">
        <f>COUNTIF('Working Set'!AF:AF,0)</f>
        <v>0</v>
      </c>
      <c r="F24" s="49">
        <f>COUNTIF('Working Set'!AF:AF,1)</f>
        <v>0</v>
      </c>
      <c r="G24" s="49">
        <f>COUNTIF('Working Set'!AF:AF,2)</f>
        <v>0</v>
      </c>
      <c r="H24" s="49">
        <f>COUNTIF('Working Set'!AF:AF,3)</f>
        <v>0</v>
      </c>
      <c r="I24" s="49">
        <f>COUNTIF('Working Set'!AF:AF,4)</f>
        <v>0</v>
      </c>
      <c r="J24" s="49">
        <f>COUNTIF('Working Set'!AF:AF,5)</f>
        <v>0</v>
      </c>
      <c r="K24" s="61" t="e">
        <f>SUMIF('Working Set'!AF:AF, "&gt;0")/COUNTIF('Working Set'!AF:AF, "&gt;0")</f>
        <v>#DIV/0!</v>
      </c>
      <c r="M24" s="52" t="e">
        <f t="shared" si="0"/>
        <v>#DIV/0!</v>
      </c>
      <c r="N24" s="52" t="e">
        <f t="shared" si="1"/>
        <v>#DIV/0!</v>
      </c>
      <c r="O24" s="52" t="e">
        <f t="shared" si="2"/>
        <v>#DIV/0!</v>
      </c>
      <c r="P24" s="52" t="e">
        <f t="shared" si="3"/>
        <v>#DIV/0!</v>
      </c>
      <c r="Q24" s="52" t="e">
        <f t="shared" si="4"/>
        <v>#DIV/0!</v>
      </c>
      <c r="R24" s="52" t="e">
        <f t="shared" si="5"/>
        <v>#DIV/0!</v>
      </c>
    </row>
    <row r="25" spans="2:18" x14ac:dyDescent="0.2">
      <c r="B25" s="49" t="s">
        <v>189</v>
      </c>
      <c r="C25" s="49" t="s">
        <v>190</v>
      </c>
      <c r="D25" s="50" t="s">
        <v>57</v>
      </c>
      <c r="E25" s="49">
        <f>COUNTIF('Working Set'!AG:AG,0)</f>
        <v>0</v>
      </c>
      <c r="F25" s="49">
        <f>COUNTIF('Working Set'!AG:AG,1)</f>
        <v>0</v>
      </c>
      <c r="G25" s="49">
        <f>COUNTIF('Working Set'!AG:AG,2)</f>
        <v>0</v>
      </c>
      <c r="H25" s="49">
        <f>COUNTIF('Working Set'!AG:AG,3)</f>
        <v>0</v>
      </c>
      <c r="I25" s="49">
        <f>COUNTIF('Working Set'!AG:AG,4)</f>
        <v>0</v>
      </c>
      <c r="J25" s="49">
        <f>COUNTIF('Working Set'!AG:AG,5)</f>
        <v>0</v>
      </c>
      <c r="K25" s="61" t="e">
        <f>SUMIF('Working Set'!AG:AG, "&gt;0")/COUNTIF('Working Set'!AG:AG, "&gt;0")</f>
        <v>#DIV/0!</v>
      </c>
      <c r="M25" s="52" t="e">
        <f t="shared" si="0"/>
        <v>#DIV/0!</v>
      </c>
      <c r="N25" s="52" t="e">
        <f t="shared" si="1"/>
        <v>#DIV/0!</v>
      </c>
      <c r="O25" s="52" t="e">
        <f t="shared" si="2"/>
        <v>#DIV/0!</v>
      </c>
      <c r="P25" s="52" t="e">
        <f t="shared" si="3"/>
        <v>#DIV/0!</v>
      </c>
      <c r="Q25" s="52" t="e">
        <f t="shared" si="4"/>
        <v>#DIV/0!</v>
      </c>
      <c r="R25" s="52" t="e">
        <f t="shared" si="5"/>
        <v>#DIV/0!</v>
      </c>
    </row>
    <row r="26" spans="2:18" x14ac:dyDescent="0.2">
      <c r="B26" s="49" t="s">
        <v>191</v>
      </c>
      <c r="C26" s="49" t="s">
        <v>192</v>
      </c>
      <c r="D26" s="50" t="s">
        <v>76</v>
      </c>
      <c r="E26" s="49">
        <f>COUNTIF('Working Set'!AH:AH,0)</f>
        <v>0</v>
      </c>
      <c r="F26" s="49">
        <f>COUNTIF('Working Set'!AH:AH,1)</f>
        <v>0</v>
      </c>
      <c r="G26" s="49">
        <f>COUNTIF('Working Set'!AH:AH,2)</f>
        <v>0</v>
      </c>
      <c r="H26" s="49">
        <f>COUNTIF('Working Set'!AH:AH,3)</f>
        <v>0</v>
      </c>
      <c r="I26" s="49">
        <f>COUNTIF('Working Set'!AH:AH,4)</f>
        <v>0</v>
      </c>
      <c r="J26" s="49">
        <f>COUNTIF('Working Set'!AH:AH,5)</f>
        <v>0</v>
      </c>
      <c r="K26" s="61" t="e">
        <f>SUMIF('Working Set'!AH:AH, "&gt;0")/COUNTIF('Working Set'!AH:AH, "&gt;0")</f>
        <v>#DIV/0!</v>
      </c>
      <c r="M26" s="52" t="e">
        <f t="shared" si="0"/>
        <v>#DIV/0!</v>
      </c>
      <c r="N26" s="52" t="e">
        <f t="shared" si="1"/>
        <v>#DIV/0!</v>
      </c>
      <c r="O26" s="52" t="e">
        <f t="shared" si="2"/>
        <v>#DIV/0!</v>
      </c>
      <c r="P26" s="52" t="e">
        <f t="shared" si="3"/>
        <v>#DIV/0!</v>
      </c>
      <c r="Q26" s="52" t="e">
        <f t="shared" si="4"/>
        <v>#DIV/0!</v>
      </c>
      <c r="R26" s="52" t="e">
        <f t="shared" si="5"/>
        <v>#DIV/0!</v>
      </c>
    </row>
    <row r="27" spans="2:18" x14ac:dyDescent="0.2">
      <c r="B27" s="49" t="s">
        <v>193</v>
      </c>
      <c r="C27" s="49" t="s">
        <v>194</v>
      </c>
      <c r="D27" s="50" t="s">
        <v>58</v>
      </c>
      <c r="E27" s="49">
        <f>COUNTIF('Working Set'!AI:AI,0)</f>
        <v>0</v>
      </c>
      <c r="F27" s="49">
        <f>COUNTIF('Working Set'!AI:AI,1)</f>
        <v>0</v>
      </c>
      <c r="G27" s="49">
        <f>COUNTIF('Working Set'!AI:AI,2)</f>
        <v>0</v>
      </c>
      <c r="H27" s="49">
        <f>COUNTIF('Working Set'!AI:AI,3)</f>
        <v>0</v>
      </c>
      <c r="I27" s="49">
        <f>COUNTIF('Working Set'!AI:AI,4)</f>
        <v>0</v>
      </c>
      <c r="J27" s="49">
        <f>COUNTIF('Working Set'!AI:AI,5)</f>
        <v>0</v>
      </c>
      <c r="K27" s="61" t="e">
        <f>SUMIF('Working Set'!AI:AI, "&gt;0")/COUNTIF('Working Set'!AI:AI, "&gt;0")</f>
        <v>#DIV/0!</v>
      </c>
      <c r="M27" s="52" t="e">
        <f t="shared" si="0"/>
        <v>#DIV/0!</v>
      </c>
      <c r="N27" s="52" t="e">
        <f t="shared" si="1"/>
        <v>#DIV/0!</v>
      </c>
      <c r="O27" s="52" t="e">
        <f t="shared" si="2"/>
        <v>#DIV/0!</v>
      </c>
      <c r="P27" s="52" t="e">
        <f t="shared" si="3"/>
        <v>#DIV/0!</v>
      </c>
      <c r="Q27" s="52" t="e">
        <f t="shared" si="4"/>
        <v>#DIV/0!</v>
      </c>
      <c r="R27" s="52" t="e">
        <f t="shared" si="5"/>
        <v>#DIV/0!</v>
      </c>
    </row>
    <row r="28" spans="2:18" x14ac:dyDescent="0.2">
      <c r="B28" s="49" t="s">
        <v>195</v>
      </c>
      <c r="C28" s="49" t="s">
        <v>196</v>
      </c>
      <c r="D28" s="50" t="s">
        <v>66</v>
      </c>
      <c r="E28" s="49">
        <f>COUNTIF('Working Set'!AJ:AJ,0)</f>
        <v>0</v>
      </c>
      <c r="F28" s="49">
        <f>COUNTIF('Working Set'!AJ:AJ,1)</f>
        <v>0</v>
      </c>
      <c r="G28" s="49">
        <f>COUNTIF('Working Set'!AJ:AJ,2)</f>
        <v>0</v>
      </c>
      <c r="H28" s="49">
        <f>COUNTIF('Working Set'!AJ:AJ,3)</f>
        <v>0</v>
      </c>
      <c r="I28" s="49">
        <f>COUNTIF('Working Set'!AJ:AJ,4)</f>
        <v>0</v>
      </c>
      <c r="J28" s="49">
        <f>COUNTIF('Working Set'!AJ:AJ,5)</f>
        <v>0</v>
      </c>
      <c r="K28" s="61" t="e">
        <f>SUMIF('Working Set'!AJ:AJ, "&gt;0")/COUNTIF('Working Set'!AJ:AJ, "&gt;0")</f>
        <v>#DIV/0!</v>
      </c>
      <c r="M28" s="52" t="e">
        <f t="shared" si="0"/>
        <v>#DIV/0!</v>
      </c>
      <c r="N28" s="52" t="e">
        <f t="shared" si="1"/>
        <v>#DIV/0!</v>
      </c>
      <c r="O28" s="52" t="e">
        <f t="shared" si="2"/>
        <v>#DIV/0!</v>
      </c>
      <c r="P28" s="52" t="e">
        <f t="shared" si="3"/>
        <v>#DIV/0!</v>
      </c>
      <c r="Q28" s="52" t="e">
        <f t="shared" si="4"/>
        <v>#DIV/0!</v>
      </c>
      <c r="R28" s="52" t="e">
        <f t="shared" si="5"/>
        <v>#DIV/0!</v>
      </c>
    </row>
    <row r="29" spans="2:18" x14ac:dyDescent="0.2">
      <c r="B29" s="49" t="s">
        <v>197</v>
      </c>
      <c r="C29" s="49" t="s">
        <v>198</v>
      </c>
      <c r="D29" s="50" t="s">
        <v>199</v>
      </c>
      <c r="E29" s="49">
        <f>COUNTIF('Working Set'!AK:AK,0)</f>
        <v>0</v>
      </c>
      <c r="F29" s="49">
        <f>COUNTIF('Working Set'!AK:AK,1)</f>
        <v>0</v>
      </c>
      <c r="G29" s="49">
        <f>COUNTIF('Working Set'!AK:AK,2)</f>
        <v>0</v>
      </c>
      <c r="H29" s="49">
        <f>COUNTIF('Working Set'!AK:AK,3)</f>
        <v>0</v>
      </c>
      <c r="I29" s="49">
        <f>COUNTIF('Working Set'!AK:AK,4)</f>
        <v>0</v>
      </c>
      <c r="J29" s="49">
        <f>COUNTIF('Working Set'!AK:AK,5)</f>
        <v>0</v>
      </c>
      <c r="K29" s="61" t="e">
        <f>SUMIF('Working Set'!AK:AK, "&gt;0")/COUNTIF('Working Set'!AK:AK, "&gt;0")</f>
        <v>#DIV/0!</v>
      </c>
      <c r="M29" s="52" t="e">
        <f t="shared" si="0"/>
        <v>#DIV/0!</v>
      </c>
      <c r="N29" s="52" t="e">
        <f t="shared" si="1"/>
        <v>#DIV/0!</v>
      </c>
      <c r="O29" s="52" t="e">
        <f t="shared" si="2"/>
        <v>#DIV/0!</v>
      </c>
      <c r="P29" s="52" t="e">
        <f t="shared" si="3"/>
        <v>#DIV/0!</v>
      </c>
      <c r="Q29" s="52" t="e">
        <f t="shared" si="4"/>
        <v>#DIV/0!</v>
      </c>
      <c r="R29" s="52" t="e">
        <f t="shared" si="5"/>
        <v>#DIV/0!</v>
      </c>
    </row>
    <row r="30" spans="2:18" x14ac:dyDescent="0.2">
      <c r="B30" s="49" t="s">
        <v>200</v>
      </c>
      <c r="C30" s="49" t="s">
        <v>201</v>
      </c>
      <c r="D30" s="50" t="s">
        <v>63</v>
      </c>
      <c r="E30" s="49">
        <f>COUNTIF('Working Set'!AL:AL,0)</f>
        <v>0</v>
      </c>
      <c r="F30" s="49">
        <f>COUNTIF('Working Set'!AL:AL,1)</f>
        <v>0</v>
      </c>
      <c r="G30" s="49">
        <f>COUNTIF('Working Set'!AL:AL,2)</f>
        <v>0</v>
      </c>
      <c r="H30" s="49">
        <f>COUNTIF('Working Set'!AL:AL,3)</f>
        <v>0</v>
      </c>
      <c r="I30" s="49">
        <f>COUNTIF('Working Set'!AL:AL,4)</f>
        <v>0</v>
      </c>
      <c r="J30" s="49">
        <f>COUNTIF('Working Set'!AL:AL,5)</f>
        <v>0</v>
      </c>
      <c r="K30" s="61" t="e">
        <f>SUMIF('Working Set'!AL:AL, "&gt;0")/COUNTIF('Working Set'!AL:AL, "&gt;0")</f>
        <v>#DIV/0!</v>
      </c>
      <c r="M30" s="52" t="e">
        <f t="shared" si="0"/>
        <v>#DIV/0!</v>
      </c>
      <c r="N30" s="52" t="e">
        <f t="shared" si="1"/>
        <v>#DIV/0!</v>
      </c>
      <c r="O30" s="52" t="e">
        <f t="shared" si="2"/>
        <v>#DIV/0!</v>
      </c>
      <c r="P30" s="52" t="e">
        <f t="shared" si="3"/>
        <v>#DIV/0!</v>
      </c>
      <c r="Q30" s="52" t="e">
        <f t="shared" si="4"/>
        <v>#DIV/0!</v>
      </c>
      <c r="R30" s="52" t="e">
        <f t="shared" si="5"/>
        <v>#DIV/0!</v>
      </c>
    </row>
    <row r="31" spans="2:18" x14ac:dyDescent="0.2">
      <c r="B31" s="49" t="s">
        <v>202</v>
      </c>
      <c r="C31" s="49" t="s">
        <v>203</v>
      </c>
      <c r="D31" s="50" t="s">
        <v>83</v>
      </c>
      <c r="E31" s="49">
        <f>COUNTIF('Working Set'!AM:AM,0)</f>
        <v>0</v>
      </c>
      <c r="F31" s="49">
        <f>COUNTIF('Working Set'!AM:AM,1)</f>
        <v>0</v>
      </c>
      <c r="G31" s="49">
        <f>COUNTIF('Working Set'!AM:AM,2)</f>
        <v>0</v>
      </c>
      <c r="H31" s="49">
        <f>COUNTIF('Working Set'!AM:AM,3)</f>
        <v>0</v>
      </c>
      <c r="I31" s="49">
        <f>COUNTIF('Working Set'!AM:AM,4)</f>
        <v>0</v>
      </c>
      <c r="J31" s="49">
        <f>COUNTIF('Working Set'!AM:AM,5)</f>
        <v>0</v>
      </c>
      <c r="K31" s="61" t="e">
        <f>SUMIF('Working Set'!AM:AM, "&gt;0")/COUNTIF('Working Set'!AM:AM, "&gt;0")</f>
        <v>#DIV/0!</v>
      </c>
      <c r="M31" s="52" t="e">
        <f t="shared" si="0"/>
        <v>#DIV/0!</v>
      </c>
      <c r="N31" s="52" t="e">
        <f t="shared" si="1"/>
        <v>#DIV/0!</v>
      </c>
      <c r="O31" s="52" t="e">
        <f t="shared" si="2"/>
        <v>#DIV/0!</v>
      </c>
      <c r="P31" s="52" t="e">
        <f t="shared" si="3"/>
        <v>#DIV/0!</v>
      </c>
      <c r="Q31" s="52" t="e">
        <f t="shared" si="4"/>
        <v>#DIV/0!</v>
      </c>
      <c r="R31" s="52" t="e">
        <f t="shared" si="5"/>
        <v>#DIV/0!</v>
      </c>
    </row>
    <row r="32" spans="2:18" x14ac:dyDescent="0.2">
      <c r="B32" s="49" t="s">
        <v>204</v>
      </c>
      <c r="C32" s="49" t="s">
        <v>205</v>
      </c>
      <c r="D32" s="50" t="s">
        <v>206</v>
      </c>
      <c r="E32" s="49">
        <f>COUNTIF('Working Set'!AN:AN,0)</f>
        <v>0</v>
      </c>
      <c r="F32" s="49">
        <f>COUNTIF('Working Set'!AN:AN,1)</f>
        <v>0</v>
      </c>
      <c r="G32" s="49">
        <f>COUNTIF('Working Set'!AN:AN,2)</f>
        <v>0</v>
      </c>
      <c r="H32" s="49">
        <f>COUNTIF('Working Set'!AN:AN,3)</f>
        <v>0</v>
      </c>
      <c r="I32" s="49">
        <f>COUNTIF('Working Set'!AN:AN,4)</f>
        <v>0</v>
      </c>
      <c r="J32" s="49">
        <f>COUNTIF('Working Set'!AN:AN,5)</f>
        <v>0</v>
      </c>
      <c r="K32" s="61" t="e">
        <f>SUMIF('Working Set'!AN:AN, "&gt;0")/COUNTIF('Working Set'!AN:AN, "&gt;0")</f>
        <v>#DIV/0!</v>
      </c>
      <c r="M32" s="52" t="e">
        <f t="shared" si="0"/>
        <v>#DIV/0!</v>
      </c>
      <c r="N32" s="52" t="e">
        <f t="shared" si="1"/>
        <v>#DIV/0!</v>
      </c>
      <c r="O32" s="52" t="e">
        <f t="shared" si="2"/>
        <v>#DIV/0!</v>
      </c>
      <c r="P32" s="52" t="e">
        <f t="shared" si="3"/>
        <v>#DIV/0!</v>
      </c>
      <c r="Q32" s="52" t="e">
        <f t="shared" si="4"/>
        <v>#DIV/0!</v>
      </c>
      <c r="R32" s="52" t="e">
        <f t="shared" si="5"/>
        <v>#DIV/0!</v>
      </c>
    </row>
    <row r="33" spans="2:19" x14ac:dyDescent="0.2">
      <c r="B33" s="49" t="s">
        <v>207</v>
      </c>
      <c r="C33" s="49" t="s">
        <v>208</v>
      </c>
      <c r="D33" s="50" t="s">
        <v>84</v>
      </c>
      <c r="E33" s="49">
        <f>COUNTIF('Working Set'!AO:AO,0)</f>
        <v>0</v>
      </c>
      <c r="F33" s="49">
        <f>COUNTIF('Working Set'!AO:AO,1)</f>
        <v>0</v>
      </c>
      <c r="G33" s="49">
        <f>COUNTIF('Working Set'!AO:AO,2)</f>
        <v>0</v>
      </c>
      <c r="H33" s="49">
        <f>COUNTIF('Working Set'!AO:AO,3)</f>
        <v>0</v>
      </c>
      <c r="I33" s="49">
        <f>COUNTIF('Working Set'!AO:AO,4)</f>
        <v>0</v>
      </c>
      <c r="J33" s="49">
        <f>COUNTIF('Working Set'!AO:AO,5)</f>
        <v>0</v>
      </c>
      <c r="K33" s="61" t="e">
        <f>SUMIF('Working Set'!AO:AO, "&gt;0")/COUNTIF('Working Set'!AO:AO, "&gt;0")</f>
        <v>#DIV/0!</v>
      </c>
      <c r="M33" s="52" t="e">
        <f t="shared" si="0"/>
        <v>#DIV/0!</v>
      </c>
      <c r="N33" s="52" t="e">
        <f t="shared" si="1"/>
        <v>#DIV/0!</v>
      </c>
      <c r="O33" s="52" t="e">
        <f t="shared" si="2"/>
        <v>#DIV/0!</v>
      </c>
      <c r="P33" s="52" t="e">
        <f t="shared" si="3"/>
        <v>#DIV/0!</v>
      </c>
      <c r="Q33" s="52" t="e">
        <f t="shared" si="4"/>
        <v>#DIV/0!</v>
      </c>
      <c r="R33" s="52" t="e">
        <f t="shared" si="5"/>
        <v>#DIV/0!</v>
      </c>
      <c r="S33" s="61"/>
    </row>
    <row r="34" spans="2:19" x14ac:dyDescent="0.2">
      <c r="B34" s="49" t="s">
        <v>209</v>
      </c>
      <c r="C34" s="49" t="s">
        <v>210</v>
      </c>
      <c r="D34" s="50" t="s">
        <v>211</v>
      </c>
      <c r="E34" s="49">
        <f>COUNTIF('Working Set'!AP:AP,0)</f>
        <v>0</v>
      </c>
      <c r="F34" s="49">
        <f>COUNTIF('Working Set'!AP:AP,1)</f>
        <v>0</v>
      </c>
      <c r="G34" s="49">
        <f>COUNTIF('Working Set'!AP:AP,2)</f>
        <v>0</v>
      </c>
      <c r="H34" s="49">
        <f>COUNTIF('Working Set'!AP:AP,3)</f>
        <v>0</v>
      </c>
      <c r="I34" s="49">
        <f>COUNTIF('Working Set'!AP:AP,4)</f>
        <v>0</v>
      </c>
      <c r="J34" s="49">
        <f>COUNTIF('Working Set'!AP:AP,5)</f>
        <v>0</v>
      </c>
      <c r="K34" s="61" t="e">
        <f>SUMIF('Working Set'!AP:AP, "&gt;0")/COUNTIF('Working Set'!AP:AP, "&gt;0")</f>
        <v>#DIV/0!</v>
      </c>
      <c r="M34" s="52" t="e">
        <f t="shared" si="0"/>
        <v>#DIV/0!</v>
      </c>
      <c r="N34" s="52" t="e">
        <f t="shared" si="1"/>
        <v>#DIV/0!</v>
      </c>
      <c r="O34" s="52" t="e">
        <f t="shared" si="2"/>
        <v>#DIV/0!</v>
      </c>
      <c r="P34" s="52" t="e">
        <f t="shared" si="3"/>
        <v>#DIV/0!</v>
      </c>
      <c r="Q34" s="52" t="e">
        <f t="shared" si="4"/>
        <v>#DIV/0!</v>
      </c>
      <c r="R34" s="52" t="e">
        <f t="shared" si="5"/>
        <v>#DIV/0!</v>
      </c>
    </row>
    <row r="35" spans="2:19" x14ac:dyDescent="0.2">
      <c r="B35" s="49" t="s">
        <v>212</v>
      </c>
      <c r="C35" s="49" t="s">
        <v>213</v>
      </c>
      <c r="D35" s="50" t="s">
        <v>64</v>
      </c>
      <c r="E35" s="49">
        <f>COUNTIF('Working Set'!AQ:AQ,0)</f>
        <v>0</v>
      </c>
      <c r="F35" s="49">
        <f>COUNTIF('Working Set'!AQ:AQ,1)</f>
        <v>0</v>
      </c>
      <c r="G35" s="49">
        <f>COUNTIF('Working Set'!AQ:AQ,2)</f>
        <v>0</v>
      </c>
      <c r="H35" s="49">
        <f>COUNTIF('Working Set'!AQ:AQ,3)</f>
        <v>0</v>
      </c>
      <c r="I35" s="49">
        <f>COUNTIF('Working Set'!AQ:AQ,4)</f>
        <v>0</v>
      </c>
      <c r="J35" s="49">
        <f>COUNTIF('Working Set'!AQ:AQ,5)</f>
        <v>0</v>
      </c>
      <c r="K35" s="61" t="e">
        <f>SUMIF('Working Set'!AQ:AQ, "&gt;0")/COUNTIF('Working Set'!AQ:AQ, "&gt;0")</f>
        <v>#DIV/0!</v>
      </c>
      <c r="M35" s="52" t="e">
        <f t="shared" si="0"/>
        <v>#DIV/0!</v>
      </c>
      <c r="N35" s="52" t="e">
        <f t="shared" si="1"/>
        <v>#DIV/0!</v>
      </c>
      <c r="O35" s="52" t="e">
        <f t="shared" si="2"/>
        <v>#DIV/0!</v>
      </c>
      <c r="P35" s="52" t="e">
        <f t="shared" si="3"/>
        <v>#DIV/0!</v>
      </c>
      <c r="Q35" s="52" t="e">
        <f t="shared" si="4"/>
        <v>#DIV/0!</v>
      </c>
      <c r="R35" s="52" t="e">
        <f t="shared" si="5"/>
        <v>#DIV/0!</v>
      </c>
    </row>
    <row r="36" spans="2:19" x14ac:dyDescent="0.2">
      <c r="B36" s="49" t="s">
        <v>214</v>
      </c>
      <c r="C36" s="49" t="s">
        <v>215</v>
      </c>
      <c r="D36" s="50" t="s">
        <v>73</v>
      </c>
      <c r="E36" s="49">
        <f>COUNTIF('Working Set'!AR:AR,0)</f>
        <v>0</v>
      </c>
      <c r="F36" s="49">
        <f>COUNTIF('Working Set'!AR:AR,1)</f>
        <v>0</v>
      </c>
      <c r="G36" s="49">
        <f>COUNTIF('Working Set'!AR:AR,2)</f>
        <v>0</v>
      </c>
      <c r="H36" s="49">
        <f>COUNTIF('Working Set'!AR:AR,3)</f>
        <v>0</v>
      </c>
      <c r="I36" s="49">
        <f>COUNTIF('Working Set'!AR:AR,4)</f>
        <v>0</v>
      </c>
      <c r="J36" s="49">
        <f>COUNTIF('Working Set'!AR:AR,5)</f>
        <v>0</v>
      </c>
      <c r="K36" s="61" t="e">
        <f>SUMIF('Working Set'!AR:AR, "&gt;0")/COUNTIF('Working Set'!AR:AR, "&gt;0")</f>
        <v>#DIV/0!</v>
      </c>
      <c r="M36" s="52" t="e">
        <f t="shared" si="0"/>
        <v>#DIV/0!</v>
      </c>
      <c r="N36" s="52" t="e">
        <f t="shared" si="1"/>
        <v>#DIV/0!</v>
      </c>
      <c r="O36" s="52" t="e">
        <f t="shared" si="2"/>
        <v>#DIV/0!</v>
      </c>
      <c r="P36" s="52" t="e">
        <f t="shared" si="3"/>
        <v>#DIV/0!</v>
      </c>
      <c r="Q36" s="52" t="e">
        <f t="shared" si="4"/>
        <v>#DIV/0!</v>
      </c>
      <c r="R36" s="52" t="e">
        <f t="shared" si="5"/>
        <v>#DIV/0!</v>
      </c>
    </row>
    <row r="37" spans="2:19" x14ac:dyDescent="0.2">
      <c r="B37" s="49" t="s">
        <v>216</v>
      </c>
      <c r="C37" s="49" t="s">
        <v>217</v>
      </c>
      <c r="D37" s="50" t="s">
        <v>85</v>
      </c>
      <c r="E37" s="49">
        <f>COUNTIF('Working Set'!AS:AS,0)</f>
        <v>0</v>
      </c>
      <c r="F37" s="49">
        <f>COUNTIF('Working Set'!AS:AS,1)</f>
        <v>0</v>
      </c>
      <c r="G37" s="49">
        <f>COUNTIF('Working Set'!AS:AS,2)</f>
        <v>0</v>
      </c>
      <c r="H37" s="49">
        <f>COUNTIF('Working Set'!AS:AS,3)</f>
        <v>0</v>
      </c>
      <c r="I37" s="49">
        <f>COUNTIF('Working Set'!AS:AS,4)</f>
        <v>0</v>
      </c>
      <c r="J37" s="49">
        <f>COUNTIF('Working Set'!AS:AS,5)</f>
        <v>0</v>
      </c>
      <c r="K37" s="61" t="e">
        <f>SUMIF('Working Set'!AS:AS, "&gt;0")/COUNTIF('Working Set'!AS:AS, "&gt;0")</f>
        <v>#DIV/0!</v>
      </c>
      <c r="M37" s="52" t="e">
        <f t="shared" si="0"/>
        <v>#DIV/0!</v>
      </c>
      <c r="N37" s="52" t="e">
        <f t="shared" si="1"/>
        <v>#DIV/0!</v>
      </c>
      <c r="O37" s="52" t="e">
        <f t="shared" si="2"/>
        <v>#DIV/0!</v>
      </c>
      <c r="P37" s="52" t="e">
        <f t="shared" si="3"/>
        <v>#DIV/0!</v>
      </c>
      <c r="Q37" s="52" t="e">
        <f t="shared" si="4"/>
        <v>#DIV/0!</v>
      </c>
      <c r="R37" s="52" t="e">
        <f t="shared" si="5"/>
        <v>#DIV/0!</v>
      </c>
    </row>
    <row r="38" spans="2:19" x14ac:dyDescent="0.2">
      <c r="B38" s="49" t="s">
        <v>218</v>
      </c>
      <c r="C38" s="49" t="s">
        <v>219</v>
      </c>
      <c r="D38" s="50" t="s">
        <v>68</v>
      </c>
      <c r="E38" s="49">
        <f>COUNTIF('Working Set'!AT:AT,0)</f>
        <v>0</v>
      </c>
      <c r="F38" s="49">
        <f>COUNTIF('Working Set'!AT:AT,1)</f>
        <v>0</v>
      </c>
      <c r="G38" s="49">
        <f>COUNTIF('Working Set'!AT:AT,2)</f>
        <v>0</v>
      </c>
      <c r="H38" s="49">
        <f>COUNTIF('Working Set'!AT:AT,3)</f>
        <v>0</v>
      </c>
      <c r="I38" s="49">
        <f>COUNTIF('Working Set'!AT:AT,4)</f>
        <v>0</v>
      </c>
      <c r="J38" s="49">
        <f>COUNTIF('Working Set'!AT:AT,5)</f>
        <v>0</v>
      </c>
      <c r="K38" s="61" t="e">
        <f>SUMIF('Working Set'!AT:AT, "&gt;0")/COUNTIF('Working Set'!AT:AT, "&gt;0")</f>
        <v>#DIV/0!</v>
      </c>
      <c r="M38" s="52" t="e">
        <f t="shared" si="0"/>
        <v>#DIV/0!</v>
      </c>
      <c r="N38" s="52" t="e">
        <f t="shared" si="1"/>
        <v>#DIV/0!</v>
      </c>
      <c r="O38" s="52" t="e">
        <f t="shared" si="2"/>
        <v>#DIV/0!</v>
      </c>
      <c r="P38" s="52" t="e">
        <f t="shared" si="3"/>
        <v>#DIV/0!</v>
      </c>
      <c r="Q38" s="52" t="e">
        <f t="shared" si="4"/>
        <v>#DIV/0!</v>
      </c>
      <c r="R38" s="52" t="e">
        <f t="shared" si="5"/>
        <v>#DIV/0!</v>
      </c>
    </row>
    <row r="39" spans="2:19" x14ac:dyDescent="0.2">
      <c r="B39" s="49" t="s">
        <v>220</v>
      </c>
      <c r="C39" s="49" t="s">
        <v>221</v>
      </c>
      <c r="D39" s="50" t="s">
        <v>77</v>
      </c>
      <c r="E39" s="49">
        <f>COUNTIF('Working Set'!AU:AU,0)</f>
        <v>0</v>
      </c>
      <c r="F39" s="49">
        <f>COUNTIF('Working Set'!AU:AU,1)</f>
        <v>0</v>
      </c>
      <c r="G39" s="49">
        <f>COUNTIF('Working Set'!AU:AU,2)</f>
        <v>0</v>
      </c>
      <c r="H39" s="49">
        <f>COUNTIF('Working Set'!AU:AU,3)</f>
        <v>0</v>
      </c>
      <c r="I39" s="49">
        <f>COUNTIF('Working Set'!AU:AU,4)</f>
        <v>0</v>
      </c>
      <c r="J39" s="49">
        <f>COUNTIF('Working Set'!AU:AU,5)</f>
        <v>0</v>
      </c>
      <c r="K39" s="61" t="e">
        <f>SUMIF('Working Set'!AU:AU, "&gt;0")/COUNTIF('Working Set'!AU:AU, "&gt;0")</f>
        <v>#DIV/0!</v>
      </c>
      <c r="M39" s="52" t="e">
        <f t="shared" si="0"/>
        <v>#DIV/0!</v>
      </c>
      <c r="N39" s="52" t="e">
        <f t="shared" si="1"/>
        <v>#DIV/0!</v>
      </c>
      <c r="O39" s="52" t="e">
        <f t="shared" si="2"/>
        <v>#DIV/0!</v>
      </c>
      <c r="P39" s="52" t="e">
        <f t="shared" si="3"/>
        <v>#DIV/0!</v>
      </c>
      <c r="Q39" s="52" t="e">
        <f t="shared" si="4"/>
        <v>#DIV/0!</v>
      </c>
      <c r="R39" s="52" t="e">
        <f t="shared" si="5"/>
        <v>#DIV/0!</v>
      </c>
    </row>
    <row r="40" spans="2:19" x14ac:dyDescent="0.2">
      <c r="B40" s="49" t="s">
        <v>222</v>
      </c>
      <c r="C40" s="49" t="s">
        <v>223</v>
      </c>
      <c r="D40" s="50" t="s">
        <v>69</v>
      </c>
      <c r="E40" s="49">
        <f>COUNTIF('Working Set'!AV:AV,0)</f>
        <v>0</v>
      </c>
      <c r="F40" s="49">
        <f>COUNTIF('Working Set'!AV:AV,1)</f>
        <v>0</v>
      </c>
      <c r="G40" s="49">
        <f>COUNTIF('Working Set'!AV:AV,2)</f>
        <v>0</v>
      </c>
      <c r="H40" s="49">
        <f>COUNTIF('Working Set'!AV:AV,3)</f>
        <v>0</v>
      </c>
      <c r="I40" s="49">
        <f>COUNTIF('Working Set'!AV:AV,4)</f>
        <v>0</v>
      </c>
      <c r="J40" s="49">
        <f>COUNTIF('Working Set'!AV:AV,5)</f>
        <v>0</v>
      </c>
      <c r="K40" s="61" t="e">
        <f>SUMIF('Working Set'!AV:AV, "&gt;0")/COUNTIF('Working Set'!AV:AV, "&gt;0")</f>
        <v>#DIV/0!</v>
      </c>
      <c r="M40" s="52" t="e">
        <f t="shared" si="0"/>
        <v>#DIV/0!</v>
      </c>
      <c r="N40" s="52" t="e">
        <f t="shared" si="1"/>
        <v>#DIV/0!</v>
      </c>
      <c r="O40" s="52" t="e">
        <f t="shared" si="2"/>
        <v>#DIV/0!</v>
      </c>
      <c r="P40" s="52" t="e">
        <f t="shared" si="3"/>
        <v>#DIV/0!</v>
      </c>
      <c r="Q40" s="52" t="e">
        <f t="shared" si="4"/>
        <v>#DIV/0!</v>
      </c>
      <c r="R40" s="52" t="e">
        <f t="shared" si="5"/>
        <v>#DIV/0!</v>
      </c>
    </row>
    <row r="41" spans="2:19" x14ac:dyDescent="0.2">
      <c r="B41" s="49" t="s">
        <v>224</v>
      </c>
      <c r="C41" s="49" t="s">
        <v>225</v>
      </c>
      <c r="D41" s="50" t="s">
        <v>226</v>
      </c>
      <c r="E41" s="49">
        <f>COUNTIF('Working Set'!AW:AW,0)</f>
        <v>0</v>
      </c>
      <c r="F41" s="49">
        <f>COUNTIF('Working Set'!AW:AW,1)</f>
        <v>0</v>
      </c>
      <c r="G41" s="49">
        <f>COUNTIF('Working Set'!AW:AW,2)</f>
        <v>0</v>
      </c>
      <c r="H41" s="49">
        <f>COUNTIF('Working Set'!AW:AW,3)</f>
        <v>0</v>
      </c>
      <c r="I41" s="49">
        <f>COUNTIF('Working Set'!AW:AW,4)</f>
        <v>0</v>
      </c>
      <c r="J41" s="49">
        <f>COUNTIF('Working Set'!AW:AW,5)</f>
        <v>0</v>
      </c>
      <c r="K41" s="61" t="e">
        <f>SUMIF('Working Set'!AW:AW, "&gt;0")/COUNTIF('Working Set'!AW:AW, "&gt;0")</f>
        <v>#DIV/0!</v>
      </c>
      <c r="M41" s="52" t="e">
        <f t="shared" si="0"/>
        <v>#DIV/0!</v>
      </c>
      <c r="N41" s="52" t="e">
        <f t="shared" si="1"/>
        <v>#DIV/0!</v>
      </c>
      <c r="O41" s="52" t="e">
        <f t="shared" si="2"/>
        <v>#DIV/0!</v>
      </c>
      <c r="P41" s="52" t="e">
        <f t="shared" si="3"/>
        <v>#DIV/0!</v>
      </c>
      <c r="Q41" s="52" t="e">
        <f t="shared" si="4"/>
        <v>#DIV/0!</v>
      </c>
      <c r="R41" s="52" t="e">
        <f t="shared" si="5"/>
        <v>#DIV/0!</v>
      </c>
    </row>
    <row r="42" spans="2:19" x14ac:dyDescent="0.2">
      <c r="B42" s="49" t="s">
        <v>227</v>
      </c>
      <c r="C42" s="49" t="s">
        <v>228</v>
      </c>
      <c r="D42" s="50" t="s">
        <v>229</v>
      </c>
      <c r="E42" s="49">
        <f>COUNTIF('Working Set'!AX:AX,0)</f>
        <v>0</v>
      </c>
      <c r="F42" s="49">
        <f>COUNTIF('Working Set'!AX:AX,1)</f>
        <v>0</v>
      </c>
      <c r="G42" s="49">
        <f>COUNTIF('Working Set'!AX:AX,2)</f>
        <v>0</v>
      </c>
      <c r="H42" s="49">
        <f>COUNTIF('Working Set'!AX:AX,3)</f>
        <v>0</v>
      </c>
      <c r="I42" s="49">
        <f>COUNTIF('Working Set'!AX:AX,4)</f>
        <v>0</v>
      </c>
      <c r="J42" s="49">
        <f>COUNTIF('Working Set'!AX:AX,5)</f>
        <v>0</v>
      </c>
      <c r="K42" s="61" t="e">
        <f>SUMIF('Working Set'!AX:AX, "&gt;0")/COUNTIF('Working Set'!AX:AX, "&gt;0")</f>
        <v>#DIV/0!</v>
      </c>
      <c r="M42" s="52" t="e">
        <f t="shared" si="0"/>
        <v>#DIV/0!</v>
      </c>
      <c r="N42" s="52" t="e">
        <f t="shared" si="1"/>
        <v>#DIV/0!</v>
      </c>
      <c r="O42" s="52" t="e">
        <f t="shared" si="2"/>
        <v>#DIV/0!</v>
      </c>
      <c r="P42" s="52" t="e">
        <f t="shared" si="3"/>
        <v>#DIV/0!</v>
      </c>
      <c r="Q42" s="52" t="e">
        <f t="shared" si="4"/>
        <v>#DIV/0!</v>
      </c>
      <c r="R42" s="52" t="e">
        <f t="shared" si="5"/>
        <v>#DIV/0!</v>
      </c>
    </row>
    <row r="43" spans="2:19" x14ac:dyDescent="0.2">
      <c r="B43" s="49" t="s">
        <v>230</v>
      </c>
      <c r="C43" s="49" t="s">
        <v>231</v>
      </c>
      <c r="D43" s="50" t="s">
        <v>232</v>
      </c>
      <c r="E43" s="49">
        <f>COUNTIF('Working Set'!AY:AY,0)</f>
        <v>0</v>
      </c>
      <c r="F43" s="49">
        <f>COUNTIF('Working Set'!AY:AY,1)</f>
        <v>0</v>
      </c>
      <c r="G43" s="49">
        <f>COUNTIF('Working Set'!AY:AY,2)</f>
        <v>0</v>
      </c>
      <c r="H43" s="49">
        <f>COUNTIF('Working Set'!AY:AY,3)</f>
        <v>0</v>
      </c>
      <c r="I43" s="49">
        <f>COUNTIF('Working Set'!AY:AY,4)</f>
        <v>0</v>
      </c>
      <c r="J43" s="49">
        <f>COUNTIF('Working Set'!AY:AY,5)</f>
        <v>0</v>
      </c>
      <c r="K43" s="61" t="e">
        <f>SUMIF('Working Set'!AY:AY, "&gt;0")/COUNTIF('Working Set'!AY:AY, "&gt;0")</f>
        <v>#DIV/0!</v>
      </c>
      <c r="M43" s="52" t="e">
        <f t="shared" si="0"/>
        <v>#DIV/0!</v>
      </c>
      <c r="N43" s="52" t="e">
        <f t="shared" si="1"/>
        <v>#DIV/0!</v>
      </c>
      <c r="O43" s="52" t="e">
        <f t="shared" si="2"/>
        <v>#DIV/0!</v>
      </c>
      <c r="P43" s="52" t="e">
        <f t="shared" si="3"/>
        <v>#DIV/0!</v>
      </c>
      <c r="Q43" s="52" t="e">
        <f t="shared" si="4"/>
        <v>#DIV/0!</v>
      </c>
      <c r="R43" s="52" t="e">
        <f t="shared" si="5"/>
        <v>#DIV/0!</v>
      </c>
    </row>
    <row r="44" spans="2:19" x14ac:dyDescent="0.2">
      <c r="B44" s="49" t="s">
        <v>233</v>
      </c>
      <c r="C44" s="49" t="s">
        <v>234</v>
      </c>
      <c r="D44" s="50" t="s">
        <v>235</v>
      </c>
      <c r="E44" s="49">
        <f>COUNTIF('Working Set'!AZ:AZ,0)</f>
        <v>0</v>
      </c>
      <c r="F44" s="49">
        <f>COUNTIF('Working Set'!AZ:AZ,1)</f>
        <v>0</v>
      </c>
      <c r="G44" s="49">
        <f>COUNTIF('Working Set'!AZ:AZ,2)</f>
        <v>0</v>
      </c>
      <c r="H44" s="49">
        <f>COUNTIF('Working Set'!AZ:AZ,3)</f>
        <v>0</v>
      </c>
      <c r="I44" s="49">
        <f>COUNTIF('Working Set'!AZ:AZ,4)</f>
        <v>0</v>
      </c>
      <c r="J44" s="49">
        <f>COUNTIF('Working Set'!AZ:AZ,5)</f>
        <v>0</v>
      </c>
      <c r="K44" s="61" t="e">
        <f>SUMIF('Working Set'!AZ:AZ, "&gt;0")/COUNTIF('Working Set'!AZ:AZ, "&gt;0")</f>
        <v>#DIV/0!</v>
      </c>
      <c r="M44" s="52" t="e">
        <f t="shared" si="0"/>
        <v>#DIV/0!</v>
      </c>
      <c r="N44" s="52" t="e">
        <f t="shared" si="1"/>
        <v>#DIV/0!</v>
      </c>
      <c r="O44" s="52" t="e">
        <f t="shared" si="2"/>
        <v>#DIV/0!</v>
      </c>
      <c r="P44" s="52" t="e">
        <f t="shared" si="3"/>
        <v>#DIV/0!</v>
      </c>
      <c r="Q44" s="52" t="e">
        <f t="shared" si="4"/>
        <v>#DIV/0!</v>
      </c>
      <c r="R44" s="52" t="e">
        <f t="shared" si="5"/>
        <v>#DIV/0!</v>
      </c>
    </row>
    <row r="45" spans="2:19" x14ac:dyDescent="0.2">
      <c r="B45" s="49" t="s">
        <v>236</v>
      </c>
      <c r="C45" s="49" t="s">
        <v>237</v>
      </c>
      <c r="D45" s="50" t="s">
        <v>238</v>
      </c>
      <c r="E45" s="49">
        <f>COUNTIF('Working Set'!BA:BA,0)</f>
        <v>0</v>
      </c>
      <c r="F45" s="49">
        <f>COUNTIF('Working Set'!BA:BA,1)</f>
        <v>0</v>
      </c>
      <c r="G45" s="49">
        <f>COUNTIF('Working Set'!BA:BA,2)</f>
        <v>0</v>
      </c>
      <c r="H45" s="49">
        <f>COUNTIF('Working Set'!BA:BA,3)</f>
        <v>0</v>
      </c>
      <c r="I45" s="49">
        <f>COUNTIF('Working Set'!BA:BA,4)</f>
        <v>0</v>
      </c>
      <c r="J45" s="49">
        <f>COUNTIF('Working Set'!BA:BA,5)</f>
        <v>0</v>
      </c>
      <c r="K45" s="61" t="e">
        <f>SUMIF('Working Set'!BA:BA, "&gt;0")/COUNTIF('Working Set'!BA:BA, "&gt;0")</f>
        <v>#DIV/0!</v>
      </c>
      <c r="M45" s="52" t="e">
        <f t="shared" si="0"/>
        <v>#DIV/0!</v>
      </c>
      <c r="N45" s="52" t="e">
        <f t="shared" si="1"/>
        <v>#DIV/0!</v>
      </c>
      <c r="O45" s="52" t="e">
        <f t="shared" si="2"/>
        <v>#DIV/0!</v>
      </c>
      <c r="P45" s="52" t="e">
        <f t="shared" si="3"/>
        <v>#DIV/0!</v>
      </c>
      <c r="Q45" s="52" t="e">
        <f t="shared" si="4"/>
        <v>#DIV/0!</v>
      </c>
      <c r="R45" s="52" t="e">
        <f t="shared" si="5"/>
        <v>#DIV/0!</v>
      </c>
    </row>
    <row r="46" spans="2:19" x14ac:dyDescent="0.2">
      <c r="B46" s="49" t="s">
        <v>239</v>
      </c>
      <c r="C46" s="49" t="s">
        <v>240</v>
      </c>
      <c r="D46" s="50" t="s">
        <v>241</v>
      </c>
      <c r="E46" s="49">
        <f>COUNTIF('Working Set'!BB:BB,0)</f>
        <v>0</v>
      </c>
      <c r="F46" s="49">
        <f>COUNTIF('Working Set'!BB:BB,1)</f>
        <v>0</v>
      </c>
      <c r="G46" s="49">
        <f>COUNTIF('Working Set'!BB:BB,2)</f>
        <v>0</v>
      </c>
      <c r="H46" s="49">
        <f>COUNTIF('Working Set'!BB:BB,3)</f>
        <v>0</v>
      </c>
      <c r="I46" s="49">
        <f>COUNTIF('Working Set'!BB:BB,4)</f>
        <v>0</v>
      </c>
      <c r="J46" s="49">
        <f>COUNTIF('Working Set'!BB:BB,5)</f>
        <v>0</v>
      </c>
      <c r="K46" s="61" t="e">
        <f>SUMIF('Working Set'!BB:BB, "&gt;0")/COUNTIF('Working Set'!BB:BB, "&gt;0")</f>
        <v>#DIV/0!</v>
      </c>
      <c r="M46" s="52" t="e">
        <f t="shared" si="0"/>
        <v>#DIV/0!</v>
      </c>
      <c r="N46" s="52" t="e">
        <f t="shared" si="1"/>
        <v>#DIV/0!</v>
      </c>
      <c r="O46" s="52" t="e">
        <f t="shared" si="2"/>
        <v>#DIV/0!</v>
      </c>
      <c r="P46" s="52" t="e">
        <f t="shared" si="3"/>
        <v>#DIV/0!</v>
      </c>
      <c r="Q46" s="52" t="e">
        <f t="shared" si="4"/>
        <v>#DIV/0!</v>
      </c>
      <c r="R46" s="52" t="e">
        <f t="shared" si="5"/>
        <v>#DIV/0!</v>
      </c>
    </row>
    <row r="47" spans="2:19" x14ac:dyDescent="0.2">
      <c r="B47" s="49" t="s">
        <v>242</v>
      </c>
      <c r="C47" s="49" t="s">
        <v>243</v>
      </c>
      <c r="D47" s="50" t="s">
        <v>244</v>
      </c>
      <c r="E47" s="49">
        <f>COUNTIF('Working Set'!BC:BC,0)</f>
        <v>0</v>
      </c>
      <c r="F47" s="49">
        <f>COUNTIF('Working Set'!BC:BC,1)</f>
        <v>0</v>
      </c>
      <c r="G47" s="49">
        <f>COUNTIF('Working Set'!BC:BC,2)</f>
        <v>0</v>
      </c>
      <c r="H47" s="49">
        <f>COUNTIF('Working Set'!BC:BC,3)</f>
        <v>0</v>
      </c>
      <c r="I47" s="49">
        <f>COUNTIF('Working Set'!BC:BC,4)</f>
        <v>0</v>
      </c>
      <c r="J47" s="49">
        <f>COUNTIF('Working Set'!BC:BC,5)</f>
        <v>0</v>
      </c>
      <c r="K47" s="61" t="e">
        <f>SUMIF('Working Set'!BC:BC, "&gt;0")/COUNTIF('Working Set'!BC:BC, "&gt;0")</f>
        <v>#DIV/0!</v>
      </c>
      <c r="M47" s="52" t="e">
        <f t="shared" si="0"/>
        <v>#DIV/0!</v>
      </c>
      <c r="N47" s="52" t="e">
        <f t="shared" si="1"/>
        <v>#DIV/0!</v>
      </c>
      <c r="O47" s="52" t="e">
        <f t="shared" si="2"/>
        <v>#DIV/0!</v>
      </c>
      <c r="P47" s="52" t="e">
        <f t="shared" si="3"/>
        <v>#DIV/0!</v>
      </c>
      <c r="Q47" s="52" t="e">
        <f t="shared" si="4"/>
        <v>#DIV/0!</v>
      </c>
      <c r="R47" s="52" t="e">
        <f t="shared" si="5"/>
        <v>#DIV/0!</v>
      </c>
    </row>
    <row r="48" spans="2:19" x14ac:dyDescent="0.2">
      <c r="B48" s="49" t="s">
        <v>245</v>
      </c>
      <c r="C48" s="49" t="s">
        <v>246</v>
      </c>
      <c r="D48" s="50" t="s">
        <v>247</v>
      </c>
      <c r="E48" s="49">
        <f>COUNTIF('Working Set'!BD:BD,0)</f>
        <v>0</v>
      </c>
      <c r="F48" s="49">
        <f>COUNTIF('Working Set'!BD:BD,1)</f>
        <v>0</v>
      </c>
      <c r="G48" s="49">
        <f>COUNTIF('Working Set'!BD:BD,2)</f>
        <v>0</v>
      </c>
      <c r="H48" s="49">
        <f>COUNTIF('Working Set'!BD:BD,3)</f>
        <v>0</v>
      </c>
      <c r="I48" s="49">
        <f>COUNTIF('Working Set'!BD:BD,4)</f>
        <v>0</v>
      </c>
      <c r="J48" s="49">
        <f>COUNTIF('Working Set'!BD:BD,5)</f>
        <v>0</v>
      </c>
      <c r="K48" s="61" t="e">
        <f>SUMIF('Working Set'!BD:BD, "&gt;0")/COUNTIF('Working Set'!BD:BD, "&gt;0")</f>
        <v>#DIV/0!</v>
      </c>
      <c r="M48" s="52" t="e">
        <f t="shared" si="0"/>
        <v>#DIV/0!</v>
      </c>
      <c r="N48" s="52" t="e">
        <f t="shared" si="1"/>
        <v>#DIV/0!</v>
      </c>
      <c r="O48" s="52" t="e">
        <f t="shared" si="2"/>
        <v>#DIV/0!</v>
      </c>
      <c r="P48" s="52" t="e">
        <f t="shared" si="3"/>
        <v>#DIV/0!</v>
      </c>
      <c r="Q48" s="52" t="e">
        <f t="shared" si="4"/>
        <v>#DIV/0!</v>
      </c>
      <c r="R48" s="52" t="e">
        <f t="shared" si="5"/>
        <v>#DIV/0!</v>
      </c>
    </row>
    <row r="49" spans="2:18" x14ac:dyDescent="0.2">
      <c r="B49" s="49" t="s">
        <v>248</v>
      </c>
      <c r="C49" s="49" t="s">
        <v>249</v>
      </c>
      <c r="D49" s="50" t="s">
        <v>250</v>
      </c>
      <c r="E49" s="49">
        <f>COUNTIF('Working Set'!BE:BE,0)</f>
        <v>0</v>
      </c>
      <c r="F49" s="49">
        <f>COUNTIF('Working Set'!BE:BE,1)</f>
        <v>0</v>
      </c>
      <c r="G49" s="49">
        <f>COUNTIF('Working Set'!BE:BE,2)</f>
        <v>0</v>
      </c>
      <c r="H49" s="49">
        <f>COUNTIF('Working Set'!BE:BE,3)</f>
        <v>0</v>
      </c>
      <c r="I49" s="49">
        <f>COUNTIF('Working Set'!BE:BE,4)</f>
        <v>0</v>
      </c>
      <c r="J49" s="49">
        <f>COUNTIF('Working Set'!BE:BE,5)</f>
        <v>0</v>
      </c>
      <c r="K49" s="61" t="e">
        <f>SUMIF('Working Set'!BE:BE, "&gt;0")/COUNTIF('Working Set'!BE:BE, "&gt;0")</f>
        <v>#DIV/0!</v>
      </c>
      <c r="M49" s="52" t="e">
        <f t="shared" si="0"/>
        <v>#DIV/0!</v>
      </c>
      <c r="N49" s="52" t="e">
        <f t="shared" si="1"/>
        <v>#DIV/0!</v>
      </c>
      <c r="O49" s="52" t="e">
        <f t="shared" si="2"/>
        <v>#DIV/0!</v>
      </c>
      <c r="P49" s="52" t="e">
        <f t="shared" si="3"/>
        <v>#DIV/0!</v>
      </c>
      <c r="Q49" s="52" t="e">
        <f t="shared" si="4"/>
        <v>#DIV/0!</v>
      </c>
      <c r="R49" s="52" t="e">
        <f t="shared" si="5"/>
        <v>#DIV/0!</v>
      </c>
    </row>
    <row r="50" spans="2:18" x14ac:dyDescent="0.2">
      <c r="B50" s="49" t="s">
        <v>251</v>
      </c>
      <c r="C50" s="49" t="s">
        <v>252</v>
      </c>
      <c r="D50" s="50" t="s">
        <v>253</v>
      </c>
      <c r="E50" s="49">
        <f>COUNTIF('Working Set'!BF:BF,0)</f>
        <v>0</v>
      </c>
      <c r="F50" s="49">
        <f>COUNTIF('Working Set'!BF:BF,1)</f>
        <v>0</v>
      </c>
      <c r="G50" s="49">
        <f>COUNTIF('Working Set'!BF:BF,2)</f>
        <v>0</v>
      </c>
      <c r="H50" s="49">
        <f>COUNTIF('Working Set'!BF:BF,3)</f>
        <v>0</v>
      </c>
      <c r="I50" s="49">
        <f>COUNTIF('Working Set'!BF:BF,4)</f>
        <v>0</v>
      </c>
      <c r="J50" s="49">
        <f>COUNTIF('Working Set'!BF:BF,5)</f>
        <v>0</v>
      </c>
      <c r="K50" s="61" t="e">
        <f>SUMIF('Working Set'!BF:BF, "&gt;0")/COUNTIF('Working Set'!BF:BF, "&gt;0")</f>
        <v>#DIV/0!</v>
      </c>
      <c r="M50" s="52" t="e">
        <f t="shared" si="0"/>
        <v>#DIV/0!</v>
      </c>
      <c r="N50" s="52" t="e">
        <f t="shared" si="1"/>
        <v>#DIV/0!</v>
      </c>
      <c r="O50" s="52" t="e">
        <f t="shared" si="2"/>
        <v>#DIV/0!</v>
      </c>
      <c r="P50" s="52" t="e">
        <f t="shared" si="3"/>
        <v>#DIV/0!</v>
      </c>
      <c r="Q50" s="52" t="e">
        <f t="shared" si="4"/>
        <v>#DIV/0!</v>
      </c>
      <c r="R50" s="52" t="e">
        <f t="shared" si="5"/>
        <v>#DIV/0!</v>
      </c>
    </row>
    <row r="51" spans="2:18" ht="13.2" x14ac:dyDescent="0.2">
      <c r="B51" s="49" t="s">
        <v>254</v>
      </c>
      <c r="C51" s="49" t="s">
        <v>255</v>
      </c>
      <c r="D51" s="50" t="s">
        <v>256</v>
      </c>
      <c r="E51" s="49">
        <f>COUNTIF('Working Set'!BG:BG,0)</f>
        <v>0</v>
      </c>
      <c r="F51" s="49">
        <f>COUNTIF('Working Set'!BG:BG,1)</f>
        <v>0</v>
      </c>
      <c r="G51" s="49">
        <f>COUNTIF('Working Set'!BG:BG,2)</f>
        <v>0</v>
      </c>
      <c r="H51" s="49">
        <f>COUNTIF('Working Set'!BG:BG,3)</f>
        <v>0</v>
      </c>
      <c r="I51" s="49">
        <f>COUNTIF('Working Set'!BG:BG,4)</f>
        <v>0</v>
      </c>
      <c r="J51" s="49">
        <f>COUNTIF('Working Set'!BG:BG,5)</f>
        <v>0</v>
      </c>
      <c r="K51" s="61" t="e">
        <f>SUMIF('Working Set'!BG:BG, "&gt;0")/COUNTIF('Working Set'!BG:BG, "&gt;0")</f>
        <v>#DIV/0!</v>
      </c>
      <c r="M51" s="52" t="e">
        <f t="shared" si="0"/>
        <v>#DIV/0!</v>
      </c>
      <c r="N51" s="52" t="e">
        <f t="shared" si="1"/>
        <v>#DIV/0!</v>
      </c>
      <c r="O51" s="52" t="e">
        <f t="shared" si="2"/>
        <v>#DIV/0!</v>
      </c>
      <c r="P51" s="52" t="e">
        <f t="shared" si="3"/>
        <v>#DIV/0!</v>
      </c>
      <c r="Q51" s="52" t="e">
        <f t="shared" si="4"/>
        <v>#DIV/0!</v>
      </c>
      <c r="R51" s="52" t="e">
        <f t="shared" si="5"/>
        <v>#DIV/0!</v>
      </c>
    </row>
    <row r="52" spans="2:18" x14ac:dyDescent="0.2">
      <c r="B52" s="49" t="s">
        <v>257</v>
      </c>
      <c r="C52" s="49" t="s">
        <v>258</v>
      </c>
      <c r="D52" s="50" t="s">
        <v>259</v>
      </c>
      <c r="E52" s="49">
        <f>COUNTIF('Working Set'!BH:BH,0)</f>
        <v>0</v>
      </c>
      <c r="F52" s="49">
        <f>COUNTIF('Working Set'!BH:BH,1)</f>
        <v>0</v>
      </c>
      <c r="G52" s="49">
        <f>COUNTIF('Working Set'!BH:BH,2)</f>
        <v>0</v>
      </c>
      <c r="H52" s="49">
        <f>COUNTIF('Working Set'!BH:BH,3)</f>
        <v>0</v>
      </c>
      <c r="I52" s="49">
        <f>COUNTIF('Working Set'!BH:BH,4)</f>
        <v>0</v>
      </c>
      <c r="J52" s="49">
        <f>COUNTIF('Working Set'!BH:BH,5)</f>
        <v>0</v>
      </c>
      <c r="K52" s="61" t="e">
        <f>SUMIF('Working Set'!BH:BH, "&gt;0")/COUNTIF('Working Set'!BH:BH, "&gt;0")</f>
        <v>#DIV/0!</v>
      </c>
      <c r="M52" s="52" t="e">
        <f t="shared" si="0"/>
        <v>#DIV/0!</v>
      </c>
      <c r="N52" s="52" t="e">
        <f t="shared" si="1"/>
        <v>#DIV/0!</v>
      </c>
      <c r="O52" s="52" t="e">
        <f t="shared" si="2"/>
        <v>#DIV/0!</v>
      </c>
      <c r="P52" s="52" t="e">
        <f t="shared" si="3"/>
        <v>#DIV/0!</v>
      </c>
      <c r="Q52" s="52" t="e">
        <f t="shared" si="4"/>
        <v>#DIV/0!</v>
      </c>
      <c r="R52" s="52" t="e">
        <f t="shared" si="5"/>
        <v>#DIV/0!</v>
      </c>
    </row>
    <row r="53" spans="2:18" x14ac:dyDescent="0.2">
      <c r="B53" s="49" t="s">
        <v>260</v>
      </c>
      <c r="C53" s="49" t="s">
        <v>261</v>
      </c>
      <c r="D53" s="50" t="s">
        <v>262</v>
      </c>
      <c r="E53" s="49">
        <f>COUNTIF('Working Set'!BI:BI,0)</f>
        <v>0</v>
      </c>
      <c r="F53" s="49">
        <f>COUNTIF('Working Set'!BI:BI,1)</f>
        <v>0</v>
      </c>
      <c r="G53" s="49">
        <f>COUNTIF('Working Set'!BI:BI,2)</f>
        <v>0</v>
      </c>
      <c r="H53" s="49">
        <f>COUNTIF('Working Set'!BI:BI,3)</f>
        <v>0</v>
      </c>
      <c r="I53" s="49">
        <f>COUNTIF('Working Set'!BI:BI,4)</f>
        <v>0</v>
      </c>
      <c r="J53" s="49">
        <f>COUNTIF('Working Set'!BI:BI,5)</f>
        <v>0</v>
      </c>
      <c r="K53" s="61" t="e">
        <f>SUMIF('Working Set'!BI:BI, "&gt;0")/COUNTIF('Working Set'!BI:BI, "&gt;0")</f>
        <v>#DIV/0!</v>
      </c>
      <c r="M53" s="52" t="e">
        <f t="shared" si="0"/>
        <v>#DIV/0!</v>
      </c>
      <c r="N53" s="52" t="e">
        <f t="shared" si="1"/>
        <v>#DIV/0!</v>
      </c>
      <c r="O53" s="52" t="e">
        <f t="shared" si="2"/>
        <v>#DIV/0!</v>
      </c>
      <c r="P53" s="52" t="e">
        <f t="shared" si="3"/>
        <v>#DIV/0!</v>
      </c>
      <c r="Q53" s="52" t="e">
        <f t="shared" si="4"/>
        <v>#DIV/0!</v>
      </c>
      <c r="R53" s="52" t="e">
        <f t="shared" si="5"/>
        <v>#DIV/0!</v>
      </c>
    </row>
    <row r="54" spans="2:18" x14ac:dyDescent="0.2">
      <c r="B54" s="49" t="s">
        <v>263</v>
      </c>
      <c r="C54" s="49" t="s">
        <v>264</v>
      </c>
      <c r="D54" s="50" t="s">
        <v>265</v>
      </c>
      <c r="E54" s="49">
        <f>COUNTIF('Working Set'!BJ:BJ,0)</f>
        <v>0</v>
      </c>
      <c r="F54" s="49">
        <f>COUNTIF('Working Set'!BJ:BJ,1)</f>
        <v>0</v>
      </c>
      <c r="G54" s="49">
        <f>COUNTIF('Working Set'!BJ:BJ,2)</f>
        <v>0</v>
      </c>
      <c r="H54" s="49">
        <f>COUNTIF('Working Set'!BJ:BJ,3)</f>
        <v>0</v>
      </c>
      <c r="I54" s="49">
        <f>COUNTIF('Working Set'!BJ:BJ,4)</f>
        <v>0</v>
      </c>
      <c r="J54" s="49">
        <f>COUNTIF('Working Set'!BJ:BJ,5)</f>
        <v>0</v>
      </c>
      <c r="K54" s="61" t="e">
        <f>SUMIF('Working Set'!BJ:BJ, "&gt;0")/COUNTIF('Working Set'!BJ:BJ, "&gt;0")</f>
        <v>#DIV/0!</v>
      </c>
      <c r="M54" s="52" t="e">
        <f t="shared" si="0"/>
        <v>#DIV/0!</v>
      </c>
      <c r="N54" s="52" t="e">
        <f t="shared" si="1"/>
        <v>#DIV/0!</v>
      </c>
      <c r="O54" s="52" t="e">
        <f t="shared" si="2"/>
        <v>#DIV/0!</v>
      </c>
      <c r="P54" s="52" t="e">
        <f t="shared" si="3"/>
        <v>#DIV/0!</v>
      </c>
      <c r="Q54" s="52" t="e">
        <f t="shared" si="4"/>
        <v>#DIV/0!</v>
      </c>
      <c r="R54" s="52" t="e">
        <f t="shared" si="5"/>
        <v>#DIV/0!</v>
      </c>
    </row>
    <row r="55" spans="2:18" x14ac:dyDescent="0.2">
      <c r="B55" s="49" t="s">
        <v>266</v>
      </c>
      <c r="C55" s="49" t="s">
        <v>267</v>
      </c>
      <c r="D55" s="50" t="s">
        <v>268</v>
      </c>
      <c r="E55" s="49">
        <f>COUNTIF('Working Set'!BK:BK,0)</f>
        <v>0</v>
      </c>
      <c r="F55" s="49">
        <f>COUNTIF('Working Set'!BK:BK,1)</f>
        <v>0</v>
      </c>
      <c r="G55" s="49">
        <f>COUNTIF('Working Set'!BK:BK,2)</f>
        <v>0</v>
      </c>
      <c r="H55" s="49">
        <f>COUNTIF('Working Set'!BK:BK,3)</f>
        <v>0</v>
      </c>
      <c r="I55" s="49">
        <f>COUNTIF('Working Set'!BK:BK,4)</f>
        <v>0</v>
      </c>
      <c r="J55" s="49">
        <f>COUNTIF('Working Set'!BK:BK,5)</f>
        <v>0</v>
      </c>
      <c r="K55" s="61" t="e">
        <f>SUMIF('Working Set'!BK:BK, "&gt;0")/COUNTIF('Working Set'!BK:BK, "&gt;0")</f>
        <v>#DIV/0!</v>
      </c>
      <c r="M55" s="52" t="e">
        <f t="shared" si="0"/>
        <v>#DIV/0!</v>
      </c>
      <c r="N55" s="52" t="e">
        <f t="shared" si="1"/>
        <v>#DIV/0!</v>
      </c>
      <c r="O55" s="52" t="e">
        <f t="shared" si="2"/>
        <v>#DIV/0!</v>
      </c>
      <c r="P55" s="52" t="e">
        <f t="shared" si="3"/>
        <v>#DIV/0!</v>
      </c>
      <c r="Q55" s="52" t="e">
        <f t="shared" si="4"/>
        <v>#DIV/0!</v>
      </c>
      <c r="R55" s="52" t="e">
        <f t="shared" si="5"/>
        <v>#DIV/0!</v>
      </c>
    </row>
    <row r="56" spans="2:18" x14ac:dyDescent="0.2">
      <c r="B56" s="49" t="s">
        <v>269</v>
      </c>
      <c r="C56" s="49" t="s">
        <v>270</v>
      </c>
      <c r="D56" s="50" t="s">
        <v>271</v>
      </c>
      <c r="E56" s="49">
        <f>COUNTIF('Working Set'!BL:BL,0)</f>
        <v>0</v>
      </c>
      <c r="F56" s="49">
        <f>COUNTIF('Working Set'!BL:BL,1)</f>
        <v>0</v>
      </c>
      <c r="G56" s="49">
        <f>COUNTIF('Working Set'!BL:BL,2)</f>
        <v>0</v>
      </c>
      <c r="H56" s="49">
        <f>COUNTIF('Working Set'!BL:BL,3)</f>
        <v>0</v>
      </c>
      <c r="I56" s="49">
        <f>COUNTIF('Working Set'!BL:BL,4)</f>
        <v>0</v>
      </c>
      <c r="J56" s="49">
        <f>COUNTIF('Working Set'!BL:BL,5)</f>
        <v>0</v>
      </c>
      <c r="K56" s="61" t="e">
        <f>SUMIF('Working Set'!BL:BL, "&gt;0")/COUNTIF('Working Set'!BL:BL, "&gt;0")</f>
        <v>#DIV/0!</v>
      </c>
      <c r="M56" s="52" t="e">
        <f t="shared" si="0"/>
        <v>#DIV/0!</v>
      </c>
      <c r="N56" s="52" t="e">
        <f t="shared" si="1"/>
        <v>#DIV/0!</v>
      </c>
      <c r="O56" s="52" t="e">
        <f t="shared" si="2"/>
        <v>#DIV/0!</v>
      </c>
      <c r="P56" s="52" t="e">
        <f t="shared" si="3"/>
        <v>#DIV/0!</v>
      </c>
      <c r="Q56" s="52" t="e">
        <f t="shared" si="4"/>
        <v>#DIV/0!</v>
      </c>
      <c r="R56" s="52" t="e">
        <f t="shared" si="5"/>
        <v>#DIV/0!</v>
      </c>
    </row>
    <row r="57" spans="2:18" x14ac:dyDescent="0.2">
      <c r="B57" s="49" t="s">
        <v>272</v>
      </c>
      <c r="C57" s="49" t="s">
        <v>273</v>
      </c>
      <c r="D57" s="50" t="s">
        <v>274</v>
      </c>
      <c r="E57" s="49">
        <f>COUNTIF('Working Set'!BM:BM,0)</f>
        <v>0</v>
      </c>
      <c r="F57" s="49">
        <f>COUNTIF('Working Set'!BM:BM,1)</f>
        <v>0</v>
      </c>
      <c r="G57" s="49">
        <f>COUNTIF('Working Set'!BM:BM,2)</f>
        <v>0</v>
      </c>
      <c r="H57" s="49">
        <f>COUNTIF('Working Set'!BM:BM,3)</f>
        <v>0</v>
      </c>
      <c r="I57" s="49">
        <f>COUNTIF('Working Set'!BM:BM,4)</f>
        <v>0</v>
      </c>
      <c r="J57" s="49">
        <f>COUNTIF('Working Set'!BM:BM,5)</f>
        <v>0</v>
      </c>
      <c r="K57" s="61" t="e">
        <f>SUMIF('Working Set'!BM:BM, "&gt;0")/COUNTIF('Working Set'!BM:BM, "&gt;0")</f>
        <v>#DIV/0!</v>
      </c>
      <c r="M57" s="52" t="e">
        <f t="shared" si="0"/>
        <v>#DIV/0!</v>
      </c>
      <c r="N57" s="52" t="e">
        <f t="shared" si="1"/>
        <v>#DIV/0!</v>
      </c>
      <c r="O57" s="52" t="e">
        <f t="shared" si="2"/>
        <v>#DIV/0!</v>
      </c>
      <c r="P57" s="52" t="e">
        <f t="shared" si="3"/>
        <v>#DIV/0!</v>
      </c>
      <c r="Q57" s="52" t="e">
        <f t="shared" si="4"/>
        <v>#DIV/0!</v>
      </c>
      <c r="R57" s="52" t="e">
        <f t="shared" si="5"/>
        <v>#DIV/0!</v>
      </c>
    </row>
    <row r="58" spans="2:18" x14ac:dyDescent="0.2">
      <c r="B58" s="49" t="s">
        <v>275</v>
      </c>
      <c r="C58" s="49" t="s">
        <v>276</v>
      </c>
      <c r="D58" s="50" t="s">
        <v>277</v>
      </c>
      <c r="E58" s="49">
        <f>COUNTIF('Working Set'!BN:BN,0)</f>
        <v>0</v>
      </c>
      <c r="F58" s="49">
        <f>COUNTIF('Working Set'!BN:BN,1)</f>
        <v>0</v>
      </c>
      <c r="G58" s="49">
        <f>COUNTIF('Working Set'!BN:BN,2)</f>
        <v>0</v>
      </c>
      <c r="H58" s="49">
        <f>COUNTIF('Working Set'!BN:BN,3)</f>
        <v>0</v>
      </c>
      <c r="I58" s="49">
        <f>COUNTIF('Working Set'!BN:BN,4)</f>
        <v>0</v>
      </c>
      <c r="J58" s="49">
        <f>COUNTIF('Working Set'!BN:BN,5)</f>
        <v>0</v>
      </c>
      <c r="K58" s="61" t="e">
        <f>SUMIF('Working Set'!BN:BN, "&gt;0")/COUNTIF('Working Set'!BN:BN, "&gt;0")</f>
        <v>#DIV/0!</v>
      </c>
      <c r="M58" s="52" t="e">
        <f t="shared" si="0"/>
        <v>#DIV/0!</v>
      </c>
      <c r="N58" s="52" t="e">
        <f t="shared" si="1"/>
        <v>#DIV/0!</v>
      </c>
      <c r="O58" s="52" t="e">
        <f t="shared" si="2"/>
        <v>#DIV/0!</v>
      </c>
      <c r="P58" s="52" t="e">
        <f t="shared" si="3"/>
        <v>#DIV/0!</v>
      </c>
      <c r="Q58" s="52" t="e">
        <f t="shared" si="4"/>
        <v>#DIV/0!</v>
      </c>
      <c r="R58" s="52" t="e">
        <f t="shared" si="5"/>
        <v>#DIV/0!</v>
      </c>
    </row>
    <row r="59" spans="2:18" x14ac:dyDescent="0.2">
      <c r="B59" s="49" t="s">
        <v>278</v>
      </c>
      <c r="C59" s="49" t="s">
        <v>279</v>
      </c>
      <c r="D59" s="50" t="s">
        <v>280</v>
      </c>
      <c r="E59" s="49">
        <f>COUNTIF('Working Set'!BO:BO,0)</f>
        <v>0</v>
      </c>
      <c r="F59" s="49">
        <f>COUNTIF('Working Set'!BO:BO,1)</f>
        <v>0</v>
      </c>
      <c r="G59" s="49">
        <f>COUNTIF('Working Set'!BO:BO,2)</f>
        <v>0</v>
      </c>
      <c r="H59" s="49">
        <f>COUNTIF('Working Set'!BO:BO,3)</f>
        <v>0</v>
      </c>
      <c r="I59" s="49">
        <f>COUNTIF('Working Set'!BO:BO,4)</f>
        <v>0</v>
      </c>
      <c r="J59" s="49">
        <f>COUNTIF('Working Set'!BO:BO,5)</f>
        <v>0</v>
      </c>
      <c r="K59" s="61" t="e">
        <f>SUMIF('Working Set'!BO:BO, "&gt;0")/COUNTIF('Working Set'!BO:BO, "&gt;0")</f>
        <v>#DIV/0!</v>
      </c>
      <c r="M59" s="52" t="e">
        <f t="shared" si="0"/>
        <v>#DIV/0!</v>
      </c>
      <c r="N59" s="52" t="e">
        <f t="shared" si="1"/>
        <v>#DIV/0!</v>
      </c>
      <c r="O59" s="52" t="e">
        <f t="shared" si="2"/>
        <v>#DIV/0!</v>
      </c>
      <c r="P59" s="52" t="e">
        <f t="shared" si="3"/>
        <v>#DIV/0!</v>
      </c>
      <c r="Q59" s="52" t="e">
        <f t="shared" si="4"/>
        <v>#DIV/0!</v>
      </c>
      <c r="R59" s="52" t="e">
        <f t="shared" si="5"/>
        <v>#DIV/0!</v>
      </c>
    </row>
    <row r="60" spans="2:18" x14ac:dyDescent="0.2">
      <c r="B60" s="49" t="s">
        <v>281</v>
      </c>
      <c r="C60" s="49" t="s">
        <v>282</v>
      </c>
      <c r="D60" s="50" t="s">
        <v>283</v>
      </c>
      <c r="E60" s="49">
        <f>COUNTIF('Working Set'!BP:BP,0)</f>
        <v>0</v>
      </c>
      <c r="F60" s="49">
        <f>COUNTIF('Working Set'!BP:BP,1)</f>
        <v>0</v>
      </c>
      <c r="G60" s="49">
        <f>COUNTIF('Working Set'!BP:BP,2)</f>
        <v>0</v>
      </c>
      <c r="H60" s="49">
        <f>COUNTIF('Working Set'!BP:BP,3)</f>
        <v>0</v>
      </c>
      <c r="I60" s="49">
        <f>COUNTIF('Working Set'!BP:BP,4)</f>
        <v>0</v>
      </c>
      <c r="J60" s="49">
        <f>COUNTIF('Working Set'!BP:BP,5)</f>
        <v>0</v>
      </c>
      <c r="K60" s="61" t="e">
        <f>SUMIF('Working Set'!BP:BP, "&gt;0")/COUNTIF('Working Set'!BP:BP, "&gt;0")</f>
        <v>#DIV/0!</v>
      </c>
      <c r="M60" s="52" t="e">
        <f t="shared" si="0"/>
        <v>#DIV/0!</v>
      </c>
      <c r="N60" s="52" t="e">
        <f t="shared" si="1"/>
        <v>#DIV/0!</v>
      </c>
      <c r="O60" s="52" t="e">
        <f t="shared" si="2"/>
        <v>#DIV/0!</v>
      </c>
      <c r="P60" s="52" t="e">
        <f t="shared" si="3"/>
        <v>#DIV/0!</v>
      </c>
      <c r="Q60" s="52" t="e">
        <f t="shared" si="4"/>
        <v>#DIV/0!</v>
      </c>
      <c r="R60" s="52" t="e">
        <f t="shared" si="5"/>
        <v>#DIV/0!</v>
      </c>
    </row>
    <row r="61" spans="2:18" x14ac:dyDescent="0.2">
      <c r="B61" s="49" t="s">
        <v>284</v>
      </c>
      <c r="C61" s="49" t="s">
        <v>285</v>
      </c>
      <c r="D61" s="50" t="s">
        <v>286</v>
      </c>
      <c r="E61" s="49">
        <f>COUNTIF('Working Set'!BQ:BQ,0)</f>
        <v>0</v>
      </c>
      <c r="F61" s="49">
        <f>COUNTIF('Working Set'!BQ:BQ,1)</f>
        <v>0</v>
      </c>
      <c r="G61" s="49">
        <f>COUNTIF('Working Set'!BQ:BQ,2)</f>
        <v>0</v>
      </c>
      <c r="H61" s="49">
        <f>COUNTIF('Working Set'!BQ:BQ,3)</f>
        <v>0</v>
      </c>
      <c r="I61" s="49">
        <f>COUNTIF('Working Set'!BQ:BQ,4)</f>
        <v>0</v>
      </c>
      <c r="J61" s="49">
        <f>COUNTIF('Working Set'!BQ:BQ,5)</f>
        <v>0</v>
      </c>
      <c r="K61" s="61" t="e">
        <f>SUMIF('Working Set'!BQ:BQ, "&gt;0")/COUNTIF('Working Set'!BQ:BQ, "&gt;0")</f>
        <v>#DIV/0!</v>
      </c>
      <c r="M61" s="52" t="e">
        <f t="shared" si="0"/>
        <v>#DIV/0!</v>
      </c>
      <c r="N61" s="52" t="e">
        <f t="shared" si="1"/>
        <v>#DIV/0!</v>
      </c>
      <c r="O61" s="52" t="e">
        <f t="shared" si="2"/>
        <v>#DIV/0!</v>
      </c>
      <c r="P61" s="52" t="e">
        <f t="shared" si="3"/>
        <v>#DIV/0!</v>
      </c>
      <c r="Q61" s="52" t="e">
        <f t="shared" si="4"/>
        <v>#DIV/0!</v>
      </c>
      <c r="R61" s="52" t="e">
        <f t="shared" si="5"/>
        <v>#DIV/0!</v>
      </c>
    </row>
    <row r="62" spans="2:18" x14ac:dyDescent="0.2">
      <c r="B62" s="49" t="s">
        <v>287</v>
      </c>
      <c r="C62" s="49" t="s">
        <v>288</v>
      </c>
      <c r="D62" s="50" t="s">
        <v>289</v>
      </c>
      <c r="E62" s="49">
        <f>COUNTIF('Working Set'!BR:BR,0)</f>
        <v>0</v>
      </c>
      <c r="F62" s="49">
        <f>COUNTIF('Working Set'!BR:BR,1)</f>
        <v>0</v>
      </c>
      <c r="G62" s="49">
        <f>COUNTIF('Working Set'!BR:BR,2)</f>
        <v>0</v>
      </c>
      <c r="H62" s="49">
        <f>COUNTIF('Working Set'!BR:BR,3)</f>
        <v>0</v>
      </c>
      <c r="I62" s="49">
        <f>COUNTIF('Working Set'!BR:BR,4)</f>
        <v>0</v>
      </c>
      <c r="J62" s="49">
        <f>COUNTIF('Working Set'!BR:BR,5)</f>
        <v>0</v>
      </c>
      <c r="K62" s="61" t="e">
        <f>SUMIF('Working Set'!BR:BR, "&gt;0")/COUNTIF('Working Set'!BR:BR, "&gt;0")</f>
        <v>#DIV/0!</v>
      </c>
      <c r="M62" s="52" t="e">
        <f t="shared" si="0"/>
        <v>#DIV/0!</v>
      </c>
      <c r="N62" s="52" t="e">
        <f t="shared" si="1"/>
        <v>#DIV/0!</v>
      </c>
      <c r="O62" s="52" t="e">
        <f t="shared" si="2"/>
        <v>#DIV/0!</v>
      </c>
      <c r="P62" s="52" t="e">
        <f t="shared" si="3"/>
        <v>#DIV/0!</v>
      </c>
      <c r="Q62" s="52" t="e">
        <f t="shared" si="4"/>
        <v>#DIV/0!</v>
      </c>
      <c r="R62" s="52" t="e">
        <f t="shared" si="5"/>
        <v>#DIV/0!</v>
      </c>
    </row>
    <row r="63" spans="2:18" x14ac:dyDescent="0.2">
      <c r="B63" s="49" t="s">
        <v>290</v>
      </c>
      <c r="C63" s="49" t="s">
        <v>291</v>
      </c>
      <c r="D63" s="50" t="s">
        <v>292</v>
      </c>
      <c r="E63" s="49">
        <f>COUNTIF('Working Set'!BS:BS,0)</f>
        <v>0</v>
      </c>
      <c r="F63" s="49">
        <f>COUNTIF('Working Set'!BS:BS,1)</f>
        <v>0</v>
      </c>
      <c r="G63" s="49">
        <f>COUNTIF('Working Set'!BS:BS,2)</f>
        <v>0</v>
      </c>
      <c r="H63" s="49">
        <f>COUNTIF('Working Set'!BS:BS,3)</f>
        <v>0</v>
      </c>
      <c r="I63" s="49">
        <f>COUNTIF('Working Set'!BS:BS,4)</f>
        <v>0</v>
      </c>
      <c r="J63" s="49">
        <f>COUNTIF('Working Set'!BS:BS,5)</f>
        <v>0</v>
      </c>
      <c r="K63" s="61" t="e">
        <f>SUMIF('Working Set'!BS:BS, "&gt;0")/COUNTIF('Working Set'!BS:BS, "&gt;0")</f>
        <v>#DIV/0!</v>
      </c>
      <c r="M63" s="52" t="e">
        <f t="shared" si="0"/>
        <v>#DIV/0!</v>
      </c>
      <c r="N63" s="52" t="e">
        <f t="shared" si="1"/>
        <v>#DIV/0!</v>
      </c>
      <c r="O63" s="52" t="e">
        <f t="shared" si="2"/>
        <v>#DIV/0!</v>
      </c>
      <c r="P63" s="52" t="e">
        <f t="shared" si="3"/>
        <v>#DIV/0!</v>
      </c>
      <c r="Q63" s="52" t="e">
        <f t="shared" si="4"/>
        <v>#DIV/0!</v>
      </c>
      <c r="R63" s="52" t="e">
        <f t="shared" si="5"/>
        <v>#DIV/0!</v>
      </c>
    </row>
    <row r="64" spans="2:18" x14ac:dyDescent="0.2">
      <c r="B64" s="49" t="s">
        <v>293</v>
      </c>
      <c r="C64" s="49" t="s">
        <v>294</v>
      </c>
      <c r="D64" s="50" t="s">
        <v>295</v>
      </c>
      <c r="E64" s="49">
        <f>COUNTIF('Working Set'!BT:BT,0)</f>
        <v>0</v>
      </c>
      <c r="F64" s="49">
        <f>COUNTIF('Working Set'!BT:BT,1)</f>
        <v>0</v>
      </c>
      <c r="G64" s="49">
        <f>COUNTIF('Working Set'!BT:BT,2)</f>
        <v>0</v>
      </c>
      <c r="H64" s="49">
        <f>COUNTIF('Working Set'!BT:BT,3)</f>
        <v>0</v>
      </c>
      <c r="I64" s="49">
        <f>COUNTIF('Working Set'!BT:BT,4)</f>
        <v>0</v>
      </c>
      <c r="J64" s="49">
        <f>COUNTIF('Working Set'!BT:BT,5)</f>
        <v>0</v>
      </c>
      <c r="K64" s="61" t="e">
        <f>SUMIF('Working Set'!BT:BT, "&gt;0")/COUNTIF('Working Set'!BT:BT, "&gt;0")</f>
        <v>#DIV/0!</v>
      </c>
      <c r="M64" s="52" t="e">
        <f t="shared" si="0"/>
        <v>#DIV/0!</v>
      </c>
      <c r="N64" s="52" t="e">
        <f t="shared" si="1"/>
        <v>#DIV/0!</v>
      </c>
      <c r="O64" s="52" t="e">
        <f t="shared" si="2"/>
        <v>#DIV/0!</v>
      </c>
      <c r="P64" s="52" t="e">
        <f t="shared" si="3"/>
        <v>#DIV/0!</v>
      </c>
      <c r="Q64" s="52" t="e">
        <f t="shared" si="4"/>
        <v>#DIV/0!</v>
      </c>
      <c r="R64" s="52" t="e">
        <f t="shared" si="5"/>
        <v>#DIV/0!</v>
      </c>
    </row>
    <row r="65" spans="2:18" x14ac:dyDescent="0.2">
      <c r="B65" s="49" t="s">
        <v>296</v>
      </c>
      <c r="C65" s="49" t="s">
        <v>297</v>
      </c>
      <c r="D65" s="50" t="s">
        <v>298</v>
      </c>
      <c r="E65" s="49">
        <f>COUNTIF('Working Set'!BU:BU,0)</f>
        <v>0</v>
      </c>
      <c r="F65" s="49">
        <f>COUNTIF('Working Set'!BU:BU,1)</f>
        <v>0</v>
      </c>
      <c r="G65" s="49">
        <f>COUNTIF('Working Set'!BU:BU,2)</f>
        <v>0</v>
      </c>
      <c r="H65" s="49">
        <f>COUNTIF('Working Set'!BU:BU,3)</f>
        <v>0</v>
      </c>
      <c r="I65" s="49">
        <f>COUNTIF('Working Set'!BU:BU,4)</f>
        <v>0</v>
      </c>
      <c r="J65" s="49">
        <f>COUNTIF('Working Set'!BU:BU,5)</f>
        <v>0</v>
      </c>
      <c r="K65" s="61" t="e">
        <f>SUMIF('Working Set'!BU:BU, "&gt;0")/COUNTIF('Working Set'!BU:BU, "&gt;0")</f>
        <v>#DIV/0!</v>
      </c>
      <c r="M65" s="52" t="e">
        <f t="shared" si="0"/>
        <v>#DIV/0!</v>
      </c>
      <c r="N65" s="52" t="e">
        <f t="shared" si="1"/>
        <v>#DIV/0!</v>
      </c>
      <c r="O65" s="52" t="e">
        <f t="shared" si="2"/>
        <v>#DIV/0!</v>
      </c>
      <c r="P65" s="52" t="e">
        <f t="shared" si="3"/>
        <v>#DIV/0!</v>
      </c>
      <c r="Q65" s="52" t="e">
        <f t="shared" si="4"/>
        <v>#DIV/0!</v>
      </c>
      <c r="R65" s="52" t="e">
        <f t="shared" si="5"/>
        <v>#DIV/0!</v>
      </c>
    </row>
    <row r="66" spans="2:18" x14ac:dyDescent="0.2">
      <c r="B66" s="49" t="s">
        <v>299</v>
      </c>
      <c r="C66" s="49" t="s">
        <v>300</v>
      </c>
      <c r="D66" s="50" t="s">
        <v>301</v>
      </c>
      <c r="E66" s="49">
        <f>COUNTIF('Working Set'!BV:BV,0)</f>
        <v>0</v>
      </c>
      <c r="F66" s="49">
        <f>COUNTIF('Working Set'!BV:BV,1)</f>
        <v>0</v>
      </c>
      <c r="G66" s="49">
        <f>COUNTIF('Working Set'!BV:BV,2)</f>
        <v>0</v>
      </c>
      <c r="H66" s="49">
        <f>COUNTIF('Working Set'!BV:BV,3)</f>
        <v>0</v>
      </c>
      <c r="I66" s="49">
        <f>COUNTIF('Working Set'!BV:BV,4)</f>
        <v>0</v>
      </c>
      <c r="J66" s="49">
        <f>COUNTIF('Working Set'!BV:BV,5)</f>
        <v>0</v>
      </c>
      <c r="K66" s="61" t="e">
        <f>SUMIF('Working Set'!BV:BV, "&gt;0")/COUNTIF('Working Set'!BV:BV, "&gt;0")</f>
        <v>#DIV/0!</v>
      </c>
      <c r="M66" s="52" t="e">
        <f t="shared" si="0"/>
        <v>#DIV/0!</v>
      </c>
      <c r="N66" s="52" t="e">
        <f t="shared" si="1"/>
        <v>#DIV/0!</v>
      </c>
      <c r="O66" s="52" t="e">
        <f t="shared" si="2"/>
        <v>#DIV/0!</v>
      </c>
      <c r="P66" s="52" t="e">
        <f t="shared" si="3"/>
        <v>#DIV/0!</v>
      </c>
      <c r="Q66" s="52" t="e">
        <f t="shared" si="4"/>
        <v>#DIV/0!</v>
      </c>
      <c r="R66" s="52" t="e">
        <f t="shared" si="5"/>
        <v>#DIV/0!</v>
      </c>
    </row>
    <row r="67" spans="2:18" x14ac:dyDescent="0.2">
      <c r="B67" s="49" t="s">
        <v>302</v>
      </c>
      <c r="C67" s="49" t="s">
        <v>303</v>
      </c>
      <c r="D67" s="50" t="s">
        <v>304</v>
      </c>
      <c r="E67" s="49">
        <f>COUNTIF('Working Set'!BW:BW,0)</f>
        <v>0</v>
      </c>
      <c r="F67" s="49">
        <f>COUNTIF('Working Set'!BW:BW,1)</f>
        <v>0</v>
      </c>
      <c r="G67" s="49">
        <f>COUNTIF('Working Set'!BW:BW,2)</f>
        <v>0</v>
      </c>
      <c r="H67" s="49">
        <f>COUNTIF('Working Set'!BW:BW,3)</f>
        <v>0</v>
      </c>
      <c r="I67" s="49">
        <f>COUNTIF('Working Set'!BW:BW,4)</f>
        <v>0</v>
      </c>
      <c r="J67" s="49">
        <f>COUNTIF('Working Set'!BW:BW,5)</f>
        <v>0</v>
      </c>
      <c r="K67" s="61" t="e">
        <f>SUMIF('Working Set'!BW:BW, "&gt;0")/COUNTIF('Working Set'!BW:BW, "&gt;0")</f>
        <v>#DIV/0!</v>
      </c>
      <c r="M67" s="52" t="e">
        <f t="shared" si="0"/>
        <v>#DIV/0!</v>
      </c>
      <c r="N67" s="52" t="e">
        <f t="shared" si="1"/>
        <v>#DIV/0!</v>
      </c>
      <c r="O67" s="52" t="e">
        <f t="shared" si="2"/>
        <v>#DIV/0!</v>
      </c>
      <c r="P67" s="52" t="e">
        <f t="shared" si="3"/>
        <v>#DIV/0!</v>
      </c>
      <c r="Q67" s="52" t="e">
        <f t="shared" si="4"/>
        <v>#DIV/0!</v>
      </c>
      <c r="R67" s="52" t="e">
        <f t="shared" si="5"/>
        <v>#DIV/0!</v>
      </c>
    </row>
    <row r="68" spans="2:18" x14ac:dyDescent="0.2">
      <c r="B68" s="49" t="s">
        <v>305</v>
      </c>
      <c r="C68" s="49" t="s">
        <v>306</v>
      </c>
      <c r="D68" s="50" t="s">
        <v>307</v>
      </c>
      <c r="E68" s="49">
        <f>COUNTIF('Working Set'!BX:BX,0)</f>
        <v>0</v>
      </c>
      <c r="F68" s="49">
        <f>COUNTIF('Working Set'!BX:BX,1)</f>
        <v>0</v>
      </c>
      <c r="G68" s="49">
        <f>COUNTIF('Working Set'!BX:BX,2)</f>
        <v>0</v>
      </c>
      <c r="H68" s="49">
        <f>COUNTIF('Working Set'!BX:BX,3)</f>
        <v>0</v>
      </c>
      <c r="I68" s="49">
        <f>COUNTIF('Working Set'!BX:BX,4)</f>
        <v>0</v>
      </c>
      <c r="J68" s="49">
        <f>COUNTIF('Working Set'!BX:BX,5)</f>
        <v>0</v>
      </c>
      <c r="K68" s="61" t="e">
        <f>SUMIF('Working Set'!BX:BX, "&gt;0")/COUNTIF('Working Set'!BX:BX, "&gt;0")</f>
        <v>#DIV/0!</v>
      </c>
      <c r="M68" s="52" t="e">
        <f t="shared" si="0"/>
        <v>#DIV/0!</v>
      </c>
      <c r="N68" s="52" t="e">
        <f t="shared" si="1"/>
        <v>#DIV/0!</v>
      </c>
      <c r="O68" s="52" t="e">
        <f t="shared" si="2"/>
        <v>#DIV/0!</v>
      </c>
      <c r="P68" s="52" t="e">
        <f t="shared" si="3"/>
        <v>#DIV/0!</v>
      </c>
      <c r="Q68" s="52" t="e">
        <f t="shared" si="4"/>
        <v>#DIV/0!</v>
      </c>
      <c r="R68" s="52" t="e">
        <f t="shared" si="5"/>
        <v>#DIV/0!</v>
      </c>
    </row>
    <row r="69" spans="2:18" x14ac:dyDescent="0.2">
      <c r="B69" s="49" t="s">
        <v>308</v>
      </c>
      <c r="C69" s="49" t="s">
        <v>309</v>
      </c>
      <c r="D69" s="50" t="s">
        <v>310</v>
      </c>
      <c r="E69" s="49">
        <f>COUNTIF('Working Set'!BY:BY,0)</f>
        <v>0</v>
      </c>
      <c r="F69" s="49">
        <f>COUNTIF('Working Set'!BY:BY,1)</f>
        <v>0</v>
      </c>
      <c r="G69" s="49">
        <f>COUNTIF('Working Set'!BY:BY,2)</f>
        <v>0</v>
      </c>
      <c r="H69" s="49">
        <f>COUNTIF('Working Set'!BY:BY,3)</f>
        <v>0</v>
      </c>
      <c r="I69" s="49">
        <f>COUNTIF('Working Set'!BY:BY,4)</f>
        <v>0</v>
      </c>
      <c r="J69" s="49">
        <f>COUNTIF('Working Set'!BY:BY,5)</f>
        <v>0</v>
      </c>
      <c r="K69" s="61" t="e">
        <f>SUMIF('Working Set'!BY:BY, "&gt;0")/COUNTIF('Working Set'!BY:BY, "&gt;0")</f>
        <v>#DIV/0!</v>
      </c>
      <c r="M69" s="52" t="e">
        <f t="shared" si="0"/>
        <v>#DIV/0!</v>
      </c>
      <c r="N69" s="52" t="e">
        <f t="shared" si="1"/>
        <v>#DIV/0!</v>
      </c>
      <c r="O69" s="52" t="e">
        <f t="shared" si="2"/>
        <v>#DIV/0!</v>
      </c>
      <c r="P69" s="52" t="e">
        <f t="shared" si="3"/>
        <v>#DIV/0!</v>
      </c>
      <c r="Q69" s="52" t="e">
        <f t="shared" si="4"/>
        <v>#DIV/0!</v>
      </c>
      <c r="R69" s="52" t="e">
        <f t="shared" si="5"/>
        <v>#DIV/0!</v>
      </c>
    </row>
    <row r="70" spans="2:18" x14ac:dyDescent="0.2">
      <c r="B70" s="49" t="s">
        <v>311</v>
      </c>
      <c r="C70" s="49" t="s">
        <v>312</v>
      </c>
      <c r="D70" s="50" t="s">
        <v>313</v>
      </c>
      <c r="E70" s="49">
        <f>COUNTIF('Working Set'!BZ:BZ,0)</f>
        <v>0</v>
      </c>
      <c r="F70" s="49">
        <f>COUNTIF('Working Set'!BZ:BZ,1)</f>
        <v>0</v>
      </c>
      <c r="G70" s="49">
        <f>COUNTIF('Working Set'!BZ:BZ,2)</f>
        <v>0</v>
      </c>
      <c r="H70" s="49">
        <f>COUNTIF('Working Set'!BZ:BZ,3)</f>
        <v>0</v>
      </c>
      <c r="I70" s="49">
        <f>COUNTIF('Working Set'!BZ:BZ,4)</f>
        <v>0</v>
      </c>
      <c r="J70" s="49">
        <f>COUNTIF('Working Set'!BZ:BZ,5)</f>
        <v>0</v>
      </c>
      <c r="K70" s="61" t="e">
        <f>SUMIF('Working Set'!BZ:BZ, "&gt;0")/COUNTIF('Working Set'!BZ:BZ, "&gt;0")</f>
        <v>#DIV/0!</v>
      </c>
      <c r="M70" s="52" t="e">
        <f t="shared" si="0"/>
        <v>#DIV/0!</v>
      </c>
      <c r="N70" s="52" t="e">
        <f t="shared" si="1"/>
        <v>#DIV/0!</v>
      </c>
      <c r="O70" s="52" t="e">
        <f t="shared" si="2"/>
        <v>#DIV/0!</v>
      </c>
      <c r="P70" s="52" t="e">
        <f t="shared" si="3"/>
        <v>#DIV/0!</v>
      </c>
      <c r="Q70" s="52" t="e">
        <f t="shared" si="4"/>
        <v>#DIV/0!</v>
      </c>
      <c r="R70" s="52" t="e">
        <f t="shared" si="5"/>
        <v>#DIV/0!</v>
      </c>
    </row>
    <row r="71" spans="2:18" x14ac:dyDescent="0.2">
      <c r="B71" s="49" t="s">
        <v>314</v>
      </c>
      <c r="C71" s="49" t="s">
        <v>315</v>
      </c>
      <c r="D71" s="50" t="s">
        <v>316</v>
      </c>
      <c r="E71" s="49">
        <f>COUNTIF('Working Set'!CA:CA,0)</f>
        <v>0</v>
      </c>
      <c r="F71" s="49">
        <f>COUNTIF('Working Set'!CA:CA,1)</f>
        <v>0</v>
      </c>
      <c r="G71" s="49">
        <f>COUNTIF('Working Set'!CA:CA,2)</f>
        <v>0</v>
      </c>
      <c r="H71" s="49">
        <f>COUNTIF('Working Set'!CA:CA,3)</f>
        <v>0</v>
      </c>
      <c r="I71" s="49">
        <f>COUNTIF('Working Set'!CA:CA,4)</f>
        <v>0</v>
      </c>
      <c r="J71" s="49">
        <f>COUNTIF('Working Set'!CA:CA,5)</f>
        <v>0</v>
      </c>
      <c r="K71" s="61" t="e">
        <f>SUMIF('Working Set'!CA:CA, "&gt;0")/COUNTIF('Working Set'!CA:CA, "&gt;0")</f>
        <v>#DIV/0!</v>
      </c>
      <c r="M71" s="52" t="e">
        <f>100*E71/SUM(E71:J71)</f>
        <v>#DIV/0!</v>
      </c>
      <c r="N71" s="52" t="e">
        <f>100*F71/SUM(E71:J71)</f>
        <v>#DIV/0!</v>
      </c>
      <c r="O71" s="52" t="e">
        <f>100*G71/SUM(E71:J71)</f>
        <v>#DIV/0!</v>
      </c>
      <c r="P71" s="52" t="e">
        <f>100*H71/SUM(E71:J71)</f>
        <v>#DIV/0!</v>
      </c>
      <c r="Q71" s="52" t="e">
        <f>100*I71/SUM(E71:J71)</f>
        <v>#DIV/0!</v>
      </c>
      <c r="R71" s="52" t="e">
        <f>100*J71/SUM(E71:J71)</f>
        <v>#DIV/0!</v>
      </c>
    </row>
    <row r="72" spans="2:18" x14ac:dyDescent="0.2">
      <c r="B72" s="62" t="s">
        <v>317</v>
      </c>
      <c r="C72" s="62" t="s">
        <v>318</v>
      </c>
      <c r="D72" s="63" t="s">
        <v>319</v>
      </c>
      <c r="E72" s="62">
        <f>COUNTIF('Working Set'!CB:CB,0)</f>
        <v>0</v>
      </c>
      <c r="F72" s="62">
        <f>COUNTIF('Working Set'!CB:CB,1)</f>
        <v>0</v>
      </c>
      <c r="G72" s="62">
        <f>COUNTIF('Working Set'!CB:CB,2)</f>
        <v>0</v>
      </c>
      <c r="H72" s="62">
        <f>COUNTIF('Working Set'!CB:CB,3)</f>
        <v>0</v>
      </c>
      <c r="I72" s="62">
        <f>COUNTIF('Working Set'!CB:CB,4)</f>
        <v>0</v>
      </c>
      <c r="J72" s="62">
        <f>COUNTIF('Working Set'!CB:CB,5)</f>
        <v>0</v>
      </c>
      <c r="K72" s="64" t="e">
        <f>SUMIF('Working Set'!CB:CB, "&gt;0")/COUNTIF('Working Set'!CB:CB, "&gt;0")</f>
        <v>#DIV/0!</v>
      </c>
      <c r="L72" s="65"/>
      <c r="M72" s="66" t="e">
        <f>100*E72/SUM(E72:J72)</f>
        <v>#DIV/0!</v>
      </c>
      <c r="N72" s="66" t="e">
        <f>100*F72/SUM(E72:J72)</f>
        <v>#DIV/0!</v>
      </c>
      <c r="O72" s="66" t="e">
        <f>100*G72/SUM(E72:J72)</f>
        <v>#DIV/0!</v>
      </c>
      <c r="P72" s="66" t="e">
        <f>100*H72/SUM(E72:J72)</f>
        <v>#DIV/0!</v>
      </c>
      <c r="Q72" s="66" t="e">
        <f>100*I72/SUM(E72:J72)</f>
        <v>#DIV/0!</v>
      </c>
      <c r="R72" s="66" t="e">
        <f>100*J72/SUM(E72:J72)</f>
        <v>#DIV/0!</v>
      </c>
    </row>
    <row r="74" spans="2:18" ht="7.2" x14ac:dyDescent="0.2">
      <c r="B74" s="67" t="s">
        <v>320</v>
      </c>
      <c r="D74" s="68">
        <f>COUNT('Working Set'!A:A)</f>
        <v>0</v>
      </c>
      <c r="E74" s="143" t="s">
        <v>357</v>
      </c>
    </row>
    <row r="75" spans="2:18" x14ac:dyDescent="0.2">
      <c r="B75" s="67" t="s">
        <v>322</v>
      </c>
      <c r="D75" s="69" t="e">
        <f>AVERAGE(K6:K72)</f>
        <v>#DIV/0!</v>
      </c>
      <c r="E75" s="67" t="s">
        <v>321</v>
      </c>
    </row>
    <row r="78" spans="2:18" x14ac:dyDescent="0.2">
      <c r="B78" s="48" t="s">
        <v>323</v>
      </c>
    </row>
    <row r="79" spans="2:18" x14ac:dyDescent="0.2">
      <c r="B79" s="48"/>
    </row>
    <row r="80" spans="2:18" x14ac:dyDescent="0.2">
      <c r="B80" s="67"/>
    </row>
    <row r="81" spans="2:18" x14ac:dyDescent="0.2">
      <c r="B81" s="48" t="s">
        <v>324</v>
      </c>
    </row>
    <row r="83" spans="2:18" s="55" customFormat="1" x14ac:dyDescent="0.2">
      <c r="B83" s="240" t="s">
        <v>86</v>
      </c>
      <c r="C83" s="240"/>
      <c r="D83" s="240"/>
      <c r="E83" s="240" t="s">
        <v>141</v>
      </c>
      <c r="F83" s="240"/>
      <c r="G83" s="240"/>
      <c r="H83" s="240"/>
      <c r="I83" s="240"/>
      <c r="J83" s="240"/>
      <c r="K83" s="53" t="s">
        <v>342</v>
      </c>
      <c r="L83" s="54"/>
      <c r="M83" s="242" t="s">
        <v>340</v>
      </c>
      <c r="N83" s="242"/>
      <c r="O83" s="242"/>
      <c r="P83" s="242"/>
      <c r="Q83" s="242"/>
      <c r="R83" s="242"/>
    </row>
    <row r="84" spans="2:18" s="55" customFormat="1" x14ac:dyDescent="0.2">
      <c r="B84" s="56" t="s">
        <v>142</v>
      </c>
      <c r="C84" s="56" t="s">
        <v>143</v>
      </c>
      <c r="D84" s="57" t="s">
        <v>144</v>
      </c>
      <c r="E84" s="56" t="s">
        <v>145</v>
      </c>
      <c r="F84" s="56" t="s">
        <v>146</v>
      </c>
      <c r="G84" s="56" t="s">
        <v>147</v>
      </c>
      <c r="H84" s="56" t="s">
        <v>148</v>
      </c>
      <c r="I84" s="56" t="s">
        <v>149</v>
      </c>
      <c r="J84" s="56" t="s">
        <v>150</v>
      </c>
      <c r="K84" s="58"/>
      <c r="L84" s="59"/>
      <c r="M84" s="60" t="s">
        <v>145</v>
      </c>
      <c r="N84" s="60" t="s">
        <v>146</v>
      </c>
      <c r="O84" s="60" t="s">
        <v>147</v>
      </c>
      <c r="P84" s="60" t="s">
        <v>148</v>
      </c>
      <c r="Q84" s="60" t="s">
        <v>149</v>
      </c>
      <c r="R84" s="60" t="s">
        <v>150</v>
      </c>
    </row>
    <row r="85" spans="2:18" x14ac:dyDescent="0.2">
      <c r="B85" s="49" t="str">
        <f t="shared" ref="B85:K85" si="6">B8</f>
        <v>q3</v>
      </c>
      <c r="C85" s="49" t="str">
        <f t="shared" si="6"/>
        <v>DE6</v>
      </c>
      <c r="D85" s="68" t="str">
        <f t="shared" si="6"/>
        <v>Different groups at work demand things from me that are hard to combine</v>
      </c>
      <c r="E85" s="49">
        <f t="shared" si="6"/>
        <v>0</v>
      </c>
      <c r="F85" s="49">
        <f t="shared" si="6"/>
        <v>0</v>
      </c>
      <c r="G85" s="49">
        <f t="shared" si="6"/>
        <v>0</v>
      </c>
      <c r="H85" s="49">
        <f t="shared" si="6"/>
        <v>0</v>
      </c>
      <c r="I85" s="49">
        <f t="shared" si="6"/>
        <v>0</v>
      </c>
      <c r="J85" s="49">
        <f t="shared" si="6"/>
        <v>0</v>
      </c>
      <c r="K85" s="61" t="e">
        <f t="shared" si="6"/>
        <v>#DIV/0!</v>
      </c>
      <c r="M85" s="52" t="e">
        <f>100*E85/SUM(E85:J85)</f>
        <v>#DIV/0!</v>
      </c>
      <c r="N85" s="52" t="e">
        <f>100*F85/SUM(E85:J85)</f>
        <v>#DIV/0!</v>
      </c>
      <c r="O85" s="52" t="e">
        <f>100*G85/SUM(E85:J85)</f>
        <v>#DIV/0!</v>
      </c>
      <c r="P85" s="52" t="e">
        <f>100*H85/SUM(E85:J85)</f>
        <v>#DIV/0!</v>
      </c>
      <c r="Q85" s="52" t="e">
        <f>100*I85/SUM(E85:J85)</f>
        <v>#DIV/0!</v>
      </c>
      <c r="R85" s="52" t="e">
        <f>100*J85/SUM(E85:J85)</f>
        <v>#DIV/0!</v>
      </c>
    </row>
    <row r="86" spans="2:18" x14ac:dyDescent="0.2">
      <c r="B86" s="49" t="str">
        <f t="shared" ref="B86:K86" si="7">B11</f>
        <v>q6</v>
      </c>
      <c r="C86" s="49" t="str">
        <f t="shared" si="7"/>
        <v>DE2</v>
      </c>
      <c r="D86" s="68" t="str">
        <f t="shared" si="7"/>
        <v>I have unachievable deadlines</v>
      </c>
      <c r="E86" s="49">
        <f t="shared" si="7"/>
        <v>0</v>
      </c>
      <c r="F86" s="49">
        <f t="shared" si="7"/>
        <v>0</v>
      </c>
      <c r="G86" s="49">
        <f t="shared" si="7"/>
        <v>0</v>
      </c>
      <c r="H86" s="49">
        <f t="shared" si="7"/>
        <v>0</v>
      </c>
      <c r="I86" s="49">
        <f t="shared" si="7"/>
        <v>0</v>
      </c>
      <c r="J86" s="49">
        <f t="shared" si="7"/>
        <v>0</v>
      </c>
      <c r="K86" s="61" t="e">
        <f t="shared" si="7"/>
        <v>#DIV/0!</v>
      </c>
      <c r="M86" s="52" t="e">
        <f t="shared" ref="M86:M101" si="8">100*E86/SUM(E86:J86)</f>
        <v>#DIV/0!</v>
      </c>
      <c r="N86" s="52" t="e">
        <f t="shared" ref="N86:N101" si="9">100*F86/SUM(E86:J86)</f>
        <v>#DIV/0!</v>
      </c>
      <c r="O86" s="52" t="e">
        <f t="shared" ref="O86:O101" si="10">100*G86/SUM(E86:J86)</f>
        <v>#DIV/0!</v>
      </c>
      <c r="P86" s="52" t="e">
        <f t="shared" ref="P86:P101" si="11">100*H86/SUM(E86:J86)</f>
        <v>#DIV/0!</v>
      </c>
      <c r="Q86" s="52" t="e">
        <f t="shared" ref="Q86:Q101" si="12">100*I86/SUM(E86:J86)</f>
        <v>#DIV/0!</v>
      </c>
      <c r="R86" s="52" t="e">
        <f t="shared" ref="R86:R101" si="13">100*J86/SUM(E86:J86)</f>
        <v>#DIV/0!</v>
      </c>
    </row>
    <row r="87" spans="2:18" x14ac:dyDescent="0.2">
      <c r="B87" s="49" t="str">
        <f t="shared" ref="B87:K87" si="14">B14</f>
        <v>q9</v>
      </c>
      <c r="C87" s="49" t="str">
        <f t="shared" si="14"/>
        <v>DE4</v>
      </c>
      <c r="D87" s="68" t="str">
        <f t="shared" si="14"/>
        <v>I have to work very intensively</v>
      </c>
      <c r="E87" s="49">
        <f t="shared" si="14"/>
        <v>0</v>
      </c>
      <c r="F87" s="49">
        <f t="shared" si="14"/>
        <v>0</v>
      </c>
      <c r="G87" s="49">
        <f t="shared" si="14"/>
        <v>0</v>
      </c>
      <c r="H87" s="49">
        <f t="shared" si="14"/>
        <v>0</v>
      </c>
      <c r="I87" s="49">
        <f t="shared" si="14"/>
        <v>0</v>
      </c>
      <c r="J87" s="49">
        <f t="shared" si="14"/>
        <v>0</v>
      </c>
      <c r="K87" s="61" t="e">
        <f t="shared" si="14"/>
        <v>#DIV/0!</v>
      </c>
      <c r="M87" s="52" t="e">
        <f t="shared" si="8"/>
        <v>#DIV/0!</v>
      </c>
      <c r="N87" s="52" t="e">
        <f t="shared" si="9"/>
        <v>#DIV/0!</v>
      </c>
      <c r="O87" s="52" t="e">
        <f t="shared" si="10"/>
        <v>#DIV/0!</v>
      </c>
      <c r="P87" s="52" t="e">
        <f t="shared" si="11"/>
        <v>#DIV/0!</v>
      </c>
      <c r="Q87" s="52" t="e">
        <f t="shared" si="12"/>
        <v>#DIV/0!</v>
      </c>
      <c r="R87" s="52" t="e">
        <f t="shared" si="13"/>
        <v>#DIV/0!</v>
      </c>
    </row>
    <row r="88" spans="2:18" x14ac:dyDescent="0.2">
      <c r="B88" s="49" t="str">
        <f t="shared" ref="B88:K88" si="15">B17</f>
        <v>q12</v>
      </c>
      <c r="C88" s="49" t="str">
        <f t="shared" si="15"/>
        <v>DE5</v>
      </c>
      <c r="D88" s="68" t="str">
        <f t="shared" si="15"/>
        <v>I have to neglect some tasks because I have too much to do</v>
      </c>
      <c r="E88" s="49">
        <f t="shared" si="15"/>
        <v>0</v>
      </c>
      <c r="F88" s="49">
        <f t="shared" si="15"/>
        <v>0</v>
      </c>
      <c r="G88" s="49">
        <f t="shared" si="15"/>
        <v>0</v>
      </c>
      <c r="H88" s="49">
        <f t="shared" si="15"/>
        <v>0</v>
      </c>
      <c r="I88" s="49">
        <f t="shared" si="15"/>
        <v>0</v>
      </c>
      <c r="J88" s="49">
        <f t="shared" si="15"/>
        <v>0</v>
      </c>
      <c r="K88" s="61" t="e">
        <f t="shared" si="15"/>
        <v>#DIV/0!</v>
      </c>
      <c r="M88" s="52" t="e">
        <f t="shared" si="8"/>
        <v>#DIV/0!</v>
      </c>
      <c r="N88" s="52" t="e">
        <f t="shared" si="9"/>
        <v>#DIV/0!</v>
      </c>
      <c r="O88" s="52" t="e">
        <f t="shared" si="10"/>
        <v>#DIV/0!</v>
      </c>
      <c r="P88" s="52" t="e">
        <f t="shared" si="11"/>
        <v>#DIV/0!</v>
      </c>
      <c r="Q88" s="52" t="e">
        <f t="shared" si="12"/>
        <v>#DIV/0!</v>
      </c>
      <c r="R88" s="52" t="e">
        <f t="shared" si="13"/>
        <v>#DIV/0!</v>
      </c>
    </row>
    <row r="89" spans="2:18" x14ac:dyDescent="0.2">
      <c r="B89" s="49" t="str">
        <f t="shared" ref="B89:K89" si="16">B21</f>
        <v>q16</v>
      </c>
      <c r="C89" s="49" t="str">
        <f t="shared" si="16"/>
        <v>DE7</v>
      </c>
      <c r="D89" s="68" t="str">
        <f t="shared" si="16"/>
        <v>I am unable to take sufficient breaks</v>
      </c>
      <c r="E89" s="49">
        <f t="shared" si="16"/>
        <v>0</v>
      </c>
      <c r="F89" s="49">
        <f t="shared" si="16"/>
        <v>0</v>
      </c>
      <c r="G89" s="49">
        <f t="shared" si="16"/>
        <v>0</v>
      </c>
      <c r="H89" s="49">
        <f t="shared" si="16"/>
        <v>0</v>
      </c>
      <c r="I89" s="49">
        <f t="shared" si="16"/>
        <v>0</v>
      </c>
      <c r="J89" s="49">
        <f t="shared" si="16"/>
        <v>0</v>
      </c>
      <c r="K89" s="61" t="e">
        <f t="shared" si="16"/>
        <v>#DIV/0!</v>
      </c>
      <c r="M89" s="52" t="e">
        <f t="shared" si="8"/>
        <v>#DIV/0!</v>
      </c>
      <c r="N89" s="52" t="e">
        <f t="shared" si="9"/>
        <v>#DIV/0!</v>
      </c>
      <c r="O89" s="52" t="e">
        <f t="shared" si="10"/>
        <v>#DIV/0!</v>
      </c>
      <c r="P89" s="52" t="e">
        <f t="shared" si="11"/>
        <v>#DIV/0!</v>
      </c>
      <c r="Q89" s="52" t="e">
        <f t="shared" si="12"/>
        <v>#DIV/0!</v>
      </c>
      <c r="R89" s="52" t="e">
        <f t="shared" si="13"/>
        <v>#DIV/0!</v>
      </c>
    </row>
    <row r="90" spans="2:18" x14ac:dyDescent="0.2">
      <c r="B90" s="49" t="str">
        <f t="shared" ref="B90:K90" si="17">B23</f>
        <v>q18</v>
      </c>
      <c r="C90" s="49" t="str">
        <f t="shared" si="17"/>
        <v>DE1</v>
      </c>
      <c r="D90" s="68" t="str">
        <f t="shared" si="17"/>
        <v>I am pressured to work long hours</v>
      </c>
      <c r="E90" s="49">
        <f t="shared" si="17"/>
        <v>0</v>
      </c>
      <c r="F90" s="49">
        <f t="shared" si="17"/>
        <v>0</v>
      </c>
      <c r="G90" s="49">
        <f t="shared" si="17"/>
        <v>0</v>
      </c>
      <c r="H90" s="49">
        <f t="shared" si="17"/>
        <v>0</v>
      </c>
      <c r="I90" s="49">
        <f t="shared" si="17"/>
        <v>0</v>
      </c>
      <c r="J90" s="49">
        <f t="shared" si="17"/>
        <v>0</v>
      </c>
      <c r="K90" s="61" t="e">
        <f t="shared" si="17"/>
        <v>#DIV/0!</v>
      </c>
      <c r="M90" s="52" t="e">
        <f t="shared" si="8"/>
        <v>#DIV/0!</v>
      </c>
      <c r="N90" s="52" t="e">
        <f t="shared" si="9"/>
        <v>#DIV/0!</v>
      </c>
      <c r="O90" s="52" t="e">
        <f t="shared" si="10"/>
        <v>#DIV/0!</v>
      </c>
      <c r="P90" s="52" t="e">
        <f t="shared" si="11"/>
        <v>#DIV/0!</v>
      </c>
      <c r="Q90" s="52" t="e">
        <f t="shared" si="12"/>
        <v>#DIV/0!</v>
      </c>
      <c r="R90" s="52" t="e">
        <f t="shared" si="13"/>
        <v>#DIV/0!</v>
      </c>
    </row>
    <row r="91" spans="2:18" x14ac:dyDescent="0.2">
      <c r="B91" s="49" t="str">
        <f t="shared" ref="B91:K91" si="18">B25</f>
        <v>q20</v>
      </c>
      <c r="C91" s="49" t="str">
        <f t="shared" si="18"/>
        <v>DE3</v>
      </c>
      <c r="D91" s="68" t="str">
        <f t="shared" si="18"/>
        <v>I have to work very fast</v>
      </c>
      <c r="E91" s="49">
        <f t="shared" si="18"/>
        <v>0</v>
      </c>
      <c r="F91" s="49">
        <f t="shared" si="18"/>
        <v>0</v>
      </c>
      <c r="G91" s="49">
        <f t="shared" si="18"/>
        <v>0</v>
      </c>
      <c r="H91" s="49">
        <f t="shared" si="18"/>
        <v>0</v>
      </c>
      <c r="I91" s="49">
        <f t="shared" si="18"/>
        <v>0</v>
      </c>
      <c r="J91" s="49">
        <f t="shared" si="18"/>
        <v>0</v>
      </c>
      <c r="K91" s="61" t="e">
        <f t="shared" si="18"/>
        <v>#DIV/0!</v>
      </c>
      <c r="M91" s="52" t="e">
        <f t="shared" si="8"/>
        <v>#DIV/0!</v>
      </c>
      <c r="N91" s="52" t="e">
        <f t="shared" si="9"/>
        <v>#DIV/0!</v>
      </c>
      <c r="O91" s="52" t="e">
        <f t="shared" si="10"/>
        <v>#DIV/0!</v>
      </c>
      <c r="P91" s="52" t="e">
        <f t="shared" si="11"/>
        <v>#DIV/0!</v>
      </c>
      <c r="Q91" s="52" t="e">
        <f t="shared" si="12"/>
        <v>#DIV/0!</v>
      </c>
      <c r="R91" s="52" t="e">
        <f t="shared" si="13"/>
        <v>#DIV/0!</v>
      </c>
    </row>
    <row r="92" spans="2:18" x14ac:dyDescent="0.2">
      <c r="B92" s="49" t="str">
        <f t="shared" ref="B92:K92" si="19">B27</f>
        <v>q22</v>
      </c>
      <c r="C92" s="49" t="str">
        <f t="shared" si="19"/>
        <v>DE8</v>
      </c>
      <c r="D92" s="68" t="str">
        <f t="shared" si="19"/>
        <v>I have unrealistic time pressures</v>
      </c>
      <c r="E92" s="49">
        <f t="shared" si="19"/>
        <v>0</v>
      </c>
      <c r="F92" s="49">
        <f t="shared" si="19"/>
        <v>0</v>
      </c>
      <c r="G92" s="49">
        <f t="shared" si="19"/>
        <v>0</v>
      </c>
      <c r="H92" s="49">
        <f t="shared" si="19"/>
        <v>0</v>
      </c>
      <c r="I92" s="49">
        <f t="shared" si="19"/>
        <v>0</v>
      </c>
      <c r="J92" s="49">
        <f t="shared" si="19"/>
        <v>0</v>
      </c>
      <c r="K92" s="61" t="e">
        <f t="shared" si="19"/>
        <v>#DIV/0!</v>
      </c>
      <c r="M92" s="52" t="e">
        <f t="shared" si="8"/>
        <v>#DIV/0!</v>
      </c>
      <c r="N92" s="52" t="e">
        <f t="shared" si="9"/>
        <v>#DIV/0!</v>
      </c>
      <c r="O92" s="52" t="e">
        <f t="shared" si="10"/>
        <v>#DIV/0!</v>
      </c>
      <c r="P92" s="52" t="e">
        <f t="shared" si="11"/>
        <v>#DIV/0!</v>
      </c>
      <c r="Q92" s="52" t="e">
        <f t="shared" si="12"/>
        <v>#DIV/0!</v>
      </c>
      <c r="R92" s="52" t="e">
        <f t="shared" si="13"/>
        <v>#DIV/0!</v>
      </c>
    </row>
    <row r="93" spans="2:18" x14ac:dyDescent="0.2">
      <c r="B93" s="49" t="str">
        <f t="shared" ref="B93:K93" si="20">B41</f>
        <v>q36</v>
      </c>
      <c r="C93" s="49" t="str">
        <f t="shared" si="20"/>
        <v>WPDE1</v>
      </c>
      <c r="D93" s="68" t="str">
        <f t="shared" si="20"/>
        <v>My work patterns/arrangements (e.g. hours, shifts) suit me</v>
      </c>
      <c r="E93" s="49">
        <f t="shared" si="20"/>
        <v>0</v>
      </c>
      <c r="F93" s="49">
        <f t="shared" si="20"/>
        <v>0</v>
      </c>
      <c r="G93" s="49">
        <f t="shared" si="20"/>
        <v>0</v>
      </c>
      <c r="H93" s="49">
        <f t="shared" si="20"/>
        <v>0</v>
      </c>
      <c r="I93" s="49">
        <f t="shared" si="20"/>
        <v>0</v>
      </c>
      <c r="J93" s="49">
        <f t="shared" si="20"/>
        <v>0</v>
      </c>
      <c r="K93" s="61" t="e">
        <f t="shared" si="20"/>
        <v>#DIV/0!</v>
      </c>
      <c r="M93" s="52" t="e">
        <f t="shared" si="8"/>
        <v>#DIV/0!</v>
      </c>
      <c r="N93" s="52" t="e">
        <f t="shared" si="9"/>
        <v>#DIV/0!</v>
      </c>
      <c r="O93" s="52" t="e">
        <f t="shared" si="10"/>
        <v>#DIV/0!</v>
      </c>
      <c r="P93" s="52" t="e">
        <f t="shared" si="11"/>
        <v>#DIV/0!</v>
      </c>
      <c r="Q93" s="52" t="e">
        <f t="shared" si="12"/>
        <v>#DIV/0!</v>
      </c>
      <c r="R93" s="52" t="e">
        <f t="shared" si="13"/>
        <v>#DIV/0!</v>
      </c>
    </row>
    <row r="94" spans="2:18" x14ac:dyDescent="0.2">
      <c r="B94" s="49" t="str">
        <f t="shared" ref="B94:K94" si="21">B47</f>
        <v>q42</v>
      </c>
      <c r="C94" s="49" t="str">
        <f t="shared" si="21"/>
        <v>WPDE4</v>
      </c>
      <c r="D94" s="68" t="str">
        <f t="shared" si="21"/>
        <v>The work environment is comfortable</v>
      </c>
      <c r="E94" s="49">
        <f t="shared" si="21"/>
        <v>0</v>
      </c>
      <c r="F94" s="49">
        <f t="shared" si="21"/>
        <v>0</v>
      </c>
      <c r="G94" s="49">
        <f t="shared" si="21"/>
        <v>0</v>
      </c>
      <c r="H94" s="49">
        <f t="shared" si="21"/>
        <v>0</v>
      </c>
      <c r="I94" s="49">
        <f t="shared" si="21"/>
        <v>0</v>
      </c>
      <c r="J94" s="49">
        <f t="shared" si="21"/>
        <v>0</v>
      </c>
      <c r="K94" s="61" t="e">
        <f t="shared" si="21"/>
        <v>#DIV/0!</v>
      </c>
      <c r="M94" s="52" t="e">
        <f t="shared" si="8"/>
        <v>#DIV/0!</v>
      </c>
      <c r="N94" s="52" t="e">
        <f t="shared" si="9"/>
        <v>#DIV/0!</v>
      </c>
      <c r="O94" s="52" t="e">
        <f t="shared" si="10"/>
        <v>#DIV/0!</v>
      </c>
      <c r="P94" s="52" t="e">
        <f t="shared" si="11"/>
        <v>#DIV/0!</v>
      </c>
      <c r="Q94" s="52" t="e">
        <f t="shared" si="12"/>
        <v>#DIV/0!</v>
      </c>
      <c r="R94" s="52" t="e">
        <f t="shared" si="13"/>
        <v>#DIV/0!</v>
      </c>
    </row>
    <row r="95" spans="2:18" x14ac:dyDescent="0.2">
      <c r="B95" s="49" t="str">
        <f t="shared" ref="B95:K95" si="22">B49</f>
        <v>q44</v>
      </c>
      <c r="C95" s="49" t="str">
        <f t="shared" si="22"/>
        <v>WPDE5</v>
      </c>
      <c r="D95" s="68" t="str">
        <f t="shared" si="22"/>
        <v>My work area is well designed and laid out for the job I do</v>
      </c>
      <c r="E95" s="49">
        <f t="shared" si="22"/>
        <v>0</v>
      </c>
      <c r="F95" s="49">
        <f t="shared" si="22"/>
        <v>0</v>
      </c>
      <c r="G95" s="49">
        <f t="shared" si="22"/>
        <v>0</v>
      </c>
      <c r="H95" s="49">
        <f t="shared" si="22"/>
        <v>0</v>
      </c>
      <c r="I95" s="49">
        <f t="shared" si="22"/>
        <v>0</v>
      </c>
      <c r="J95" s="49">
        <f t="shared" si="22"/>
        <v>0</v>
      </c>
      <c r="K95" s="61" t="e">
        <f t="shared" si="22"/>
        <v>#DIV/0!</v>
      </c>
      <c r="M95" s="52" t="e">
        <f t="shared" si="8"/>
        <v>#DIV/0!</v>
      </c>
      <c r="N95" s="52" t="e">
        <f t="shared" si="9"/>
        <v>#DIV/0!</v>
      </c>
      <c r="O95" s="52" t="e">
        <f t="shared" si="10"/>
        <v>#DIV/0!</v>
      </c>
      <c r="P95" s="52" t="e">
        <f t="shared" si="11"/>
        <v>#DIV/0!</v>
      </c>
      <c r="Q95" s="52" t="e">
        <f t="shared" si="12"/>
        <v>#DIV/0!</v>
      </c>
      <c r="R95" s="52" t="e">
        <f t="shared" si="13"/>
        <v>#DIV/0!</v>
      </c>
    </row>
    <row r="96" spans="2:18" ht="13.2" x14ac:dyDescent="0.2">
      <c r="B96" s="49" t="str">
        <f t="shared" ref="B96:K96" si="23">B51</f>
        <v>q46</v>
      </c>
      <c r="C96" s="49" t="str">
        <f t="shared" si="23"/>
        <v>WPDE6</v>
      </c>
      <c r="D96" s="68" t="str">
        <f t="shared" si="23"/>
        <v>Recent incidents at work have been a source of pressure (e.g. threat of redundancy, death of a colleague, violence at work)</v>
      </c>
      <c r="E96" s="49">
        <f t="shared" si="23"/>
        <v>0</v>
      </c>
      <c r="F96" s="49">
        <f t="shared" si="23"/>
        <v>0</v>
      </c>
      <c r="G96" s="49">
        <f t="shared" si="23"/>
        <v>0</v>
      </c>
      <c r="H96" s="49">
        <f t="shared" si="23"/>
        <v>0</v>
      </c>
      <c r="I96" s="49">
        <f t="shared" si="23"/>
        <v>0</v>
      </c>
      <c r="J96" s="49">
        <f t="shared" si="23"/>
        <v>0</v>
      </c>
      <c r="K96" s="61" t="e">
        <f t="shared" si="23"/>
        <v>#DIV/0!</v>
      </c>
      <c r="M96" s="52" t="e">
        <f t="shared" si="8"/>
        <v>#DIV/0!</v>
      </c>
      <c r="N96" s="52" t="e">
        <f t="shared" si="9"/>
        <v>#DIV/0!</v>
      </c>
      <c r="O96" s="52" t="e">
        <f t="shared" si="10"/>
        <v>#DIV/0!</v>
      </c>
      <c r="P96" s="52" t="e">
        <f t="shared" si="11"/>
        <v>#DIV/0!</v>
      </c>
      <c r="Q96" s="52" t="e">
        <f t="shared" si="12"/>
        <v>#DIV/0!</v>
      </c>
      <c r="R96" s="52" t="e">
        <f t="shared" si="13"/>
        <v>#DIV/0!</v>
      </c>
    </row>
    <row r="97" spans="2:18" x14ac:dyDescent="0.2">
      <c r="B97" s="49" t="str">
        <f t="shared" ref="B97:K97" si="24">B53</f>
        <v>q48</v>
      </c>
      <c r="C97" s="49" t="str">
        <f t="shared" si="24"/>
        <v>WPDE7</v>
      </c>
      <c r="D97" s="68" t="str">
        <f t="shared" si="24"/>
        <v>I lack the skills I need to do my job</v>
      </c>
      <c r="E97" s="49">
        <f t="shared" si="24"/>
        <v>0</v>
      </c>
      <c r="F97" s="49">
        <f t="shared" si="24"/>
        <v>0</v>
      </c>
      <c r="G97" s="49">
        <f t="shared" si="24"/>
        <v>0</v>
      </c>
      <c r="H97" s="49">
        <f t="shared" si="24"/>
        <v>0</v>
      </c>
      <c r="I97" s="49">
        <f t="shared" si="24"/>
        <v>0</v>
      </c>
      <c r="J97" s="49">
        <f t="shared" si="24"/>
        <v>0</v>
      </c>
      <c r="K97" s="61" t="e">
        <f t="shared" si="24"/>
        <v>#DIV/0!</v>
      </c>
      <c r="M97" s="52" t="e">
        <f t="shared" si="8"/>
        <v>#DIV/0!</v>
      </c>
      <c r="N97" s="52" t="e">
        <f t="shared" si="9"/>
        <v>#DIV/0!</v>
      </c>
      <c r="O97" s="52" t="e">
        <f t="shared" si="10"/>
        <v>#DIV/0!</v>
      </c>
      <c r="P97" s="52" t="e">
        <f t="shared" si="11"/>
        <v>#DIV/0!</v>
      </c>
      <c r="Q97" s="52" t="e">
        <f t="shared" si="12"/>
        <v>#DIV/0!</v>
      </c>
      <c r="R97" s="52" t="e">
        <f t="shared" si="13"/>
        <v>#DIV/0!</v>
      </c>
    </row>
    <row r="98" spans="2:18" s="73" customFormat="1" x14ac:dyDescent="0.2">
      <c r="B98" s="70" t="str">
        <f t="shared" ref="B98:K98" si="25">B56</f>
        <v>q51</v>
      </c>
      <c r="C98" s="70" t="str">
        <f t="shared" si="25"/>
        <v>WPDE10</v>
      </c>
      <c r="D98" s="71" t="str">
        <f t="shared" si="25"/>
        <v>The welfare facilities are adequate (e.g. toilets, wash facilities)</v>
      </c>
      <c r="E98" s="70">
        <f t="shared" si="25"/>
        <v>0</v>
      </c>
      <c r="F98" s="70">
        <f t="shared" si="25"/>
        <v>0</v>
      </c>
      <c r="G98" s="70">
        <f t="shared" si="25"/>
        <v>0</v>
      </c>
      <c r="H98" s="70">
        <f t="shared" si="25"/>
        <v>0</v>
      </c>
      <c r="I98" s="70">
        <f t="shared" si="25"/>
        <v>0</v>
      </c>
      <c r="J98" s="70">
        <f t="shared" si="25"/>
        <v>0</v>
      </c>
      <c r="K98" s="72" t="e">
        <f t="shared" si="25"/>
        <v>#DIV/0!</v>
      </c>
      <c r="M98" s="52" t="e">
        <f t="shared" si="8"/>
        <v>#DIV/0!</v>
      </c>
      <c r="N98" s="52" t="e">
        <f t="shared" si="9"/>
        <v>#DIV/0!</v>
      </c>
      <c r="O98" s="52" t="e">
        <f t="shared" si="10"/>
        <v>#DIV/0!</v>
      </c>
      <c r="P98" s="52" t="e">
        <f t="shared" si="11"/>
        <v>#DIV/0!</v>
      </c>
      <c r="Q98" s="52" t="e">
        <f t="shared" si="12"/>
        <v>#DIV/0!</v>
      </c>
      <c r="R98" s="52" t="e">
        <f t="shared" si="13"/>
        <v>#DIV/0!</v>
      </c>
    </row>
    <row r="99" spans="2:18" x14ac:dyDescent="0.2">
      <c r="B99" s="49" t="str">
        <f t="shared" ref="B99:K99" si="26">B59</f>
        <v>q54</v>
      </c>
      <c r="C99" s="49" t="str">
        <f t="shared" si="26"/>
        <v>WPDE2</v>
      </c>
      <c r="D99" s="68" t="str">
        <f t="shared" si="26"/>
        <v>The type of work I do is emotionally distressing</v>
      </c>
      <c r="E99" s="49">
        <f t="shared" si="26"/>
        <v>0</v>
      </c>
      <c r="F99" s="49">
        <f t="shared" si="26"/>
        <v>0</v>
      </c>
      <c r="G99" s="49">
        <f t="shared" si="26"/>
        <v>0</v>
      </c>
      <c r="H99" s="49">
        <f t="shared" si="26"/>
        <v>0</v>
      </c>
      <c r="I99" s="49">
        <f t="shared" si="26"/>
        <v>0</v>
      </c>
      <c r="J99" s="49">
        <f t="shared" si="26"/>
        <v>0</v>
      </c>
      <c r="K99" s="61" t="e">
        <f t="shared" si="26"/>
        <v>#DIV/0!</v>
      </c>
      <c r="M99" s="52" t="e">
        <f t="shared" si="8"/>
        <v>#DIV/0!</v>
      </c>
      <c r="N99" s="52" t="e">
        <f t="shared" si="9"/>
        <v>#DIV/0!</v>
      </c>
      <c r="O99" s="52" t="e">
        <f t="shared" si="10"/>
        <v>#DIV/0!</v>
      </c>
      <c r="P99" s="52" t="e">
        <f t="shared" si="11"/>
        <v>#DIV/0!</v>
      </c>
      <c r="Q99" s="52" t="e">
        <f t="shared" si="12"/>
        <v>#DIV/0!</v>
      </c>
      <c r="R99" s="52" t="e">
        <f t="shared" si="13"/>
        <v>#DIV/0!</v>
      </c>
    </row>
    <row r="100" spans="2:18" x14ac:dyDescent="0.2">
      <c r="B100" s="49" t="str">
        <f t="shared" ref="B100:K100" si="27">B60</f>
        <v>q55</v>
      </c>
      <c r="C100" s="49" t="str">
        <f t="shared" si="27"/>
        <v>WPDE3</v>
      </c>
      <c r="D100" s="68" t="str">
        <f t="shared" si="27"/>
        <v>I find the work I do repetitive and boring</v>
      </c>
      <c r="E100" s="49">
        <f t="shared" si="27"/>
        <v>0</v>
      </c>
      <c r="F100" s="49">
        <f t="shared" si="27"/>
        <v>0</v>
      </c>
      <c r="G100" s="49">
        <f t="shared" si="27"/>
        <v>0</v>
      </c>
      <c r="H100" s="49">
        <f t="shared" si="27"/>
        <v>0</v>
      </c>
      <c r="I100" s="49">
        <f t="shared" si="27"/>
        <v>0</v>
      </c>
      <c r="J100" s="49">
        <f t="shared" si="27"/>
        <v>0</v>
      </c>
      <c r="K100" s="61" t="e">
        <f t="shared" si="27"/>
        <v>#DIV/0!</v>
      </c>
      <c r="M100" s="52" t="e">
        <f t="shared" si="8"/>
        <v>#DIV/0!</v>
      </c>
      <c r="N100" s="52" t="e">
        <f t="shared" si="9"/>
        <v>#DIV/0!</v>
      </c>
      <c r="O100" s="52" t="e">
        <f t="shared" si="10"/>
        <v>#DIV/0!</v>
      </c>
      <c r="P100" s="52" t="e">
        <f t="shared" si="11"/>
        <v>#DIV/0!</v>
      </c>
      <c r="Q100" s="52" t="e">
        <f t="shared" si="12"/>
        <v>#DIV/0!</v>
      </c>
      <c r="R100" s="52" t="e">
        <f t="shared" si="13"/>
        <v>#DIV/0!</v>
      </c>
    </row>
    <row r="101" spans="2:18" x14ac:dyDescent="0.2">
      <c r="B101" s="62" t="str">
        <f t="shared" ref="B101:K101" si="28">B66</f>
        <v>q61</v>
      </c>
      <c r="C101" s="62" t="str">
        <f t="shared" si="28"/>
        <v>WPDE11</v>
      </c>
      <c r="D101" s="74" t="str">
        <f t="shared" si="28"/>
        <v>I work more than 48 hours per week</v>
      </c>
      <c r="E101" s="62">
        <f t="shared" si="28"/>
        <v>0</v>
      </c>
      <c r="F101" s="62">
        <f t="shared" si="28"/>
        <v>0</v>
      </c>
      <c r="G101" s="62">
        <f t="shared" si="28"/>
        <v>0</v>
      </c>
      <c r="H101" s="62">
        <f t="shared" si="28"/>
        <v>0</v>
      </c>
      <c r="I101" s="62">
        <f t="shared" si="28"/>
        <v>0</v>
      </c>
      <c r="J101" s="62">
        <f t="shared" si="28"/>
        <v>0</v>
      </c>
      <c r="K101" s="64" t="e">
        <f t="shared" si="28"/>
        <v>#DIV/0!</v>
      </c>
      <c r="L101" s="65"/>
      <c r="M101" s="66" t="e">
        <f t="shared" si="8"/>
        <v>#DIV/0!</v>
      </c>
      <c r="N101" s="66" t="e">
        <f t="shared" si="9"/>
        <v>#DIV/0!</v>
      </c>
      <c r="O101" s="66" t="e">
        <f t="shared" si="10"/>
        <v>#DIV/0!</v>
      </c>
      <c r="P101" s="66" t="e">
        <f t="shared" si="11"/>
        <v>#DIV/0!</v>
      </c>
      <c r="Q101" s="66" t="e">
        <f t="shared" si="12"/>
        <v>#DIV/0!</v>
      </c>
      <c r="R101" s="66" t="e">
        <f t="shared" si="13"/>
        <v>#DIV/0!</v>
      </c>
    </row>
    <row r="103" spans="2:18" x14ac:dyDescent="0.2">
      <c r="B103" s="67" t="s">
        <v>322</v>
      </c>
      <c r="D103" s="69" t="e">
        <f>AVERAGE(K85:K101)</f>
        <v>#DIV/0!</v>
      </c>
    </row>
    <row r="106" spans="2:18" x14ac:dyDescent="0.2">
      <c r="B106" s="48" t="s">
        <v>325</v>
      </c>
    </row>
    <row r="108" spans="2:18" s="55" customFormat="1" x14ac:dyDescent="0.2">
      <c r="B108" s="240" t="s">
        <v>86</v>
      </c>
      <c r="C108" s="240"/>
      <c r="D108" s="240"/>
      <c r="E108" s="240" t="s">
        <v>141</v>
      </c>
      <c r="F108" s="240"/>
      <c r="G108" s="240"/>
      <c r="H108" s="240"/>
      <c r="I108" s="240"/>
      <c r="J108" s="240"/>
      <c r="K108" s="53" t="s">
        <v>342</v>
      </c>
      <c r="L108" s="54"/>
      <c r="M108" s="242" t="s">
        <v>340</v>
      </c>
      <c r="N108" s="242"/>
      <c r="O108" s="242"/>
      <c r="P108" s="242"/>
      <c r="Q108" s="242"/>
      <c r="R108" s="242"/>
    </row>
    <row r="109" spans="2:18" s="55" customFormat="1" x14ac:dyDescent="0.2">
      <c r="B109" s="56" t="s">
        <v>142</v>
      </c>
      <c r="C109" s="56" t="s">
        <v>143</v>
      </c>
      <c r="D109" s="57" t="s">
        <v>144</v>
      </c>
      <c r="E109" s="56" t="s">
        <v>145</v>
      </c>
      <c r="F109" s="56" t="s">
        <v>146</v>
      </c>
      <c r="G109" s="56" t="s">
        <v>147</v>
      </c>
      <c r="H109" s="56" t="s">
        <v>148</v>
      </c>
      <c r="I109" s="56" t="s">
        <v>149</v>
      </c>
      <c r="J109" s="56" t="s">
        <v>150</v>
      </c>
      <c r="K109" s="58"/>
      <c r="L109" s="59"/>
      <c r="M109" s="60" t="s">
        <v>145</v>
      </c>
      <c r="N109" s="60" t="s">
        <v>146</v>
      </c>
      <c r="O109" s="60" t="s">
        <v>147</v>
      </c>
      <c r="P109" s="60" t="s">
        <v>148</v>
      </c>
      <c r="Q109" s="60" t="s">
        <v>149</v>
      </c>
      <c r="R109" s="60" t="s">
        <v>150</v>
      </c>
    </row>
    <row r="110" spans="2:18" x14ac:dyDescent="0.2">
      <c r="B110" s="49" t="str">
        <f t="shared" ref="B110:K110" si="29">B7</f>
        <v>q2</v>
      </c>
      <c r="C110" s="49" t="str">
        <f t="shared" si="29"/>
        <v>CO2</v>
      </c>
      <c r="D110" s="68" t="str">
        <f t="shared" si="29"/>
        <v>I can decide when to take a break</v>
      </c>
      <c r="E110" s="49">
        <f t="shared" si="29"/>
        <v>0</v>
      </c>
      <c r="F110" s="49">
        <f t="shared" si="29"/>
        <v>0</v>
      </c>
      <c r="G110" s="49">
        <f t="shared" si="29"/>
        <v>0</v>
      </c>
      <c r="H110" s="49">
        <f t="shared" si="29"/>
        <v>0</v>
      </c>
      <c r="I110" s="49">
        <f t="shared" si="29"/>
        <v>0</v>
      </c>
      <c r="J110" s="49">
        <f t="shared" si="29"/>
        <v>0</v>
      </c>
      <c r="K110" s="61" t="e">
        <f t="shared" si="29"/>
        <v>#DIV/0!</v>
      </c>
      <c r="M110" s="52" t="e">
        <f>100*E110/SUM(E110:J110)</f>
        <v>#DIV/0!</v>
      </c>
      <c r="N110" s="52" t="e">
        <f>100*F110/SUM(E110:J110)</f>
        <v>#DIV/0!</v>
      </c>
      <c r="O110" s="52" t="e">
        <f>100*G110/SUM(E110:J110)</f>
        <v>#DIV/0!</v>
      </c>
      <c r="P110" s="52" t="e">
        <f>100*H110/SUM(E110:J110)</f>
        <v>#DIV/0!</v>
      </c>
      <c r="Q110" s="52" t="e">
        <f>100*I110/SUM(E110:J110)</f>
        <v>#DIV/0!</v>
      </c>
      <c r="R110" s="52" t="e">
        <f>100*J110/SUM(E110:J110)</f>
        <v>#DIV/0!</v>
      </c>
    </row>
    <row r="111" spans="2:18" x14ac:dyDescent="0.2">
      <c r="B111" s="49" t="str">
        <f t="shared" ref="B111:K111" si="30">B15</f>
        <v>q10</v>
      </c>
      <c r="C111" s="49" t="str">
        <f t="shared" si="30"/>
        <v>CO2</v>
      </c>
      <c r="D111" s="68" t="str">
        <f t="shared" si="30"/>
        <v>I have a say in my own work speed</v>
      </c>
      <c r="E111" s="49">
        <f t="shared" si="30"/>
        <v>0</v>
      </c>
      <c r="F111" s="49">
        <f t="shared" si="30"/>
        <v>0</v>
      </c>
      <c r="G111" s="49">
        <f t="shared" si="30"/>
        <v>0</v>
      </c>
      <c r="H111" s="49">
        <f t="shared" si="30"/>
        <v>0</v>
      </c>
      <c r="I111" s="49">
        <f t="shared" si="30"/>
        <v>0</v>
      </c>
      <c r="J111" s="49">
        <f t="shared" si="30"/>
        <v>0</v>
      </c>
      <c r="K111" s="61" t="e">
        <f t="shared" si="30"/>
        <v>#DIV/0!</v>
      </c>
      <c r="M111" s="52" t="e">
        <f t="shared" ref="M111:M118" si="31">100*E111/SUM(E111:J111)</f>
        <v>#DIV/0!</v>
      </c>
      <c r="N111" s="52" t="e">
        <f t="shared" ref="N111:N118" si="32">100*F111/SUM(E111:J111)</f>
        <v>#DIV/0!</v>
      </c>
      <c r="O111" s="52" t="e">
        <f t="shared" ref="O111:O118" si="33">100*G111/SUM(E111:J111)</f>
        <v>#DIV/0!</v>
      </c>
      <c r="P111" s="52" t="e">
        <f t="shared" ref="P111:P118" si="34">100*H111/SUM(E111:J111)</f>
        <v>#DIV/0!</v>
      </c>
      <c r="Q111" s="52" t="e">
        <f t="shared" ref="Q111:Q118" si="35">100*I111/SUM(E111:J111)</f>
        <v>#DIV/0!</v>
      </c>
      <c r="R111" s="52" t="e">
        <f t="shared" ref="R111:R118" si="36">100*J111/SUM(E111:J111)</f>
        <v>#DIV/0!</v>
      </c>
    </row>
    <row r="112" spans="2:18" x14ac:dyDescent="0.2">
      <c r="B112" s="49" t="str">
        <f t="shared" ref="B112:K112" si="37">B20</f>
        <v>q15</v>
      </c>
      <c r="C112" s="49" t="str">
        <f t="shared" si="37"/>
        <v>CO4</v>
      </c>
      <c r="D112" s="68" t="str">
        <f t="shared" si="37"/>
        <v>I have a choice in deciding how to do my work</v>
      </c>
      <c r="E112" s="49">
        <f t="shared" si="37"/>
        <v>0</v>
      </c>
      <c r="F112" s="49">
        <f t="shared" si="37"/>
        <v>0</v>
      </c>
      <c r="G112" s="49">
        <f t="shared" si="37"/>
        <v>0</v>
      </c>
      <c r="H112" s="49">
        <f t="shared" si="37"/>
        <v>0</v>
      </c>
      <c r="I112" s="49">
        <f t="shared" si="37"/>
        <v>0</v>
      </c>
      <c r="J112" s="49">
        <f t="shared" si="37"/>
        <v>0</v>
      </c>
      <c r="K112" s="61" t="e">
        <f t="shared" si="37"/>
        <v>#DIV/0!</v>
      </c>
      <c r="M112" s="52" t="e">
        <f t="shared" si="31"/>
        <v>#DIV/0!</v>
      </c>
      <c r="N112" s="52" t="e">
        <f t="shared" si="32"/>
        <v>#DIV/0!</v>
      </c>
      <c r="O112" s="52" t="e">
        <f t="shared" si="33"/>
        <v>#DIV/0!</v>
      </c>
      <c r="P112" s="52" t="e">
        <f t="shared" si="34"/>
        <v>#DIV/0!</v>
      </c>
      <c r="Q112" s="52" t="e">
        <f t="shared" si="35"/>
        <v>#DIV/0!</v>
      </c>
      <c r="R112" s="52" t="e">
        <f t="shared" si="36"/>
        <v>#DIV/0!</v>
      </c>
    </row>
    <row r="113" spans="2:18" x14ac:dyDescent="0.2">
      <c r="B113" s="49" t="str">
        <f t="shared" ref="B113:K113" si="38">B24</f>
        <v>q19</v>
      </c>
      <c r="C113" s="49" t="str">
        <f t="shared" si="38"/>
        <v>CO3</v>
      </c>
      <c r="D113" s="68" t="str">
        <f t="shared" si="38"/>
        <v>I have a choice in deciding what I do at work</v>
      </c>
      <c r="E113" s="49">
        <f t="shared" si="38"/>
        <v>0</v>
      </c>
      <c r="F113" s="49">
        <f t="shared" si="38"/>
        <v>0</v>
      </c>
      <c r="G113" s="49">
        <f t="shared" si="38"/>
        <v>0</v>
      </c>
      <c r="H113" s="49">
        <f t="shared" si="38"/>
        <v>0</v>
      </c>
      <c r="I113" s="49">
        <f t="shared" si="38"/>
        <v>0</v>
      </c>
      <c r="J113" s="49">
        <f t="shared" si="38"/>
        <v>0</v>
      </c>
      <c r="K113" s="61" t="e">
        <f t="shared" si="38"/>
        <v>#DIV/0!</v>
      </c>
      <c r="M113" s="52" t="e">
        <f t="shared" si="31"/>
        <v>#DIV/0!</v>
      </c>
      <c r="N113" s="52" t="e">
        <f t="shared" si="32"/>
        <v>#DIV/0!</v>
      </c>
      <c r="O113" s="52" t="e">
        <f t="shared" si="33"/>
        <v>#DIV/0!</v>
      </c>
      <c r="P113" s="52" t="e">
        <f t="shared" si="34"/>
        <v>#DIV/0!</v>
      </c>
      <c r="Q113" s="52" t="e">
        <f t="shared" si="35"/>
        <v>#DIV/0!</v>
      </c>
      <c r="R113" s="52" t="e">
        <f t="shared" si="36"/>
        <v>#DIV/0!</v>
      </c>
    </row>
    <row r="114" spans="2:18" x14ac:dyDescent="0.2">
      <c r="B114" s="49" t="str">
        <f t="shared" ref="B114:K114" si="39">B30</f>
        <v>q25</v>
      </c>
      <c r="C114" s="49" t="str">
        <f t="shared" si="39"/>
        <v>CO5</v>
      </c>
      <c r="D114" s="68" t="str">
        <f t="shared" si="39"/>
        <v>I have some say over the way I work</v>
      </c>
      <c r="E114" s="49">
        <f t="shared" si="39"/>
        <v>0</v>
      </c>
      <c r="F114" s="49">
        <f t="shared" si="39"/>
        <v>0</v>
      </c>
      <c r="G114" s="49">
        <f t="shared" si="39"/>
        <v>0</v>
      </c>
      <c r="H114" s="49">
        <f t="shared" si="39"/>
        <v>0</v>
      </c>
      <c r="I114" s="49">
        <f t="shared" si="39"/>
        <v>0</v>
      </c>
      <c r="J114" s="49">
        <f t="shared" si="39"/>
        <v>0</v>
      </c>
      <c r="K114" s="61" t="e">
        <f t="shared" si="39"/>
        <v>#DIV/0!</v>
      </c>
      <c r="M114" s="52" t="e">
        <f t="shared" si="31"/>
        <v>#DIV/0!</v>
      </c>
      <c r="N114" s="52" t="e">
        <f t="shared" si="32"/>
        <v>#DIV/0!</v>
      </c>
      <c r="O114" s="52" t="e">
        <f t="shared" si="33"/>
        <v>#DIV/0!</v>
      </c>
      <c r="P114" s="52" t="e">
        <f t="shared" si="34"/>
        <v>#DIV/0!</v>
      </c>
      <c r="Q114" s="52" t="e">
        <f t="shared" si="35"/>
        <v>#DIV/0!</v>
      </c>
      <c r="R114" s="52" t="e">
        <f t="shared" si="36"/>
        <v>#DIV/0!</v>
      </c>
    </row>
    <row r="115" spans="2:18" x14ac:dyDescent="0.2">
      <c r="B115" s="49" t="str">
        <f t="shared" ref="B115:K115" si="40">B35</f>
        <v>q30</v>
      </c>
      <c r="C115" s="49" t="str">
        <f t="shared" si="40"/>
        <v>CO6</v>
      </c>
      <c r="D115" s="68" t="str">
        <f t="shared" si="40"/>
        <v>My working time can be flexible</v>
      </c>
      <c r="E115" s="49">
        <f t="shared" si="40"/>
        <v>0</v>
      </c>
      <c r="F115" s="49">
        <f t="shared" si="40"/>
        <v>0</v>
      </c>
      <c r="G115" s="49">
        <f t="shared" si="40"/>
        <v>0</v>
      </c>
      <c r="H115" s="49">
        <f t="shared" si="40"/>
        <v>0</v>
      </c>
      <c r="I115" s="49">
        <f t="shared" si="40"/>
        <v>0</v>
      </c>
      <c r="J115" s="49">
        <f t="shared" si="40"/>
        <v>0</v>
      </c>
      <c r="K115" s="61" t="e">
        <f t="shared" si="40"/>
        <v>#DIV/0!</v>
      </c>
      <c r="M115" s="52" t="e">
        <f t="shared" si="31"/>
        <v>#DIV/0!</v>
      </c>
      <c r="N115" s="52" t="e">
        <f t="shared" si="32"/>
        <v>#DIV/0!</v>
      </c>
      <c r="O115" s="52" t="e">
        <f t="shared" si="33"/>
        <v>#DIV/0!</v>
      </c>
      <c r="P115" s="52" t="e">
        <f t="shared" si="34"/>
        <v>#DIV/0!</v>
      </c>
      <c r="Q115" s="52" t="e">
        <f t="shared" si="35"/>
        <v>#DIV/0!</v>
      </c>
      <c r="R115" s="52" t="e">
        <f t="shared" si="36"/>
        <v>#DIV/0!</v>
      </c>
    </row>
    <row r="116" spans="2:18" x14ac:dyDescent="0.2">
      <c r="B116" s="49" t="str">
        <f t="shared" ref="B116:K116" si="41">B42</f>
        <v>q37</v>
      </c>
      <c r="C116" s="49" t="str">
        <f t="shared" si="41"/>
        <v>WPC01</v>
      </c>
      <c r="D116" s="68" t="str">
        <f t="shared" si="41"/>
        <v>I feel my job is secure</v>
      </c>
      <c r="E116" s="49">
        <f t="shared" si="41"/>
        <v>0</v>
      </c>
      <c r="F116" s="49">
        <f t="shared" si="41"/>
        <v>0</v>
      </c>
      <c r="G116" s="49">
        <f t="shared" si="41"/>
        <v>0</v>
      </c>
      <c r="H116" s="49">
        <f t="shared" si="41"/>
        <v>0</v>
      </c>
      <c r="I116" s="49">
        <f t="shared" si="41"/>
        <v>0</v>
      </c>
      <c r="J116" s="49">
        <f t="shared" si="41"/>
        <v>0</v>
      </c>
      <c r="K116" s="61" t="e">
        <f t="shared" si="41"/>
        <v>#DIV/0!</v>
      </c>
      <c r="M116" s="52" t="e">
        <f t="shared" si="31"/>
        <v>#DIV/0!</v>
      </c>
      <c r="N116" s="52" t="e">
        <f t="shared" si="32"/>
        <v>#DIV/0!</v>
      </c>
      <c r="O116" s="52" t="e">
        <f t="shared" si="33"/>
        <v>#DIV/0!</v>
      </c>
      <c r="P116" s="52" t="e">
        <f t="shared" si="34"/>
        <v>#DIV/0!</v>
      </c>
      <c r="Q116" s="52" t="e">
        <f t="shared" si="35"/>
        <v>#DIV/0!</v>
      </c>
      <c r="R116" s="52" t="e">
        <f t="shared" si="36"/>
        <v>#DIV/0!</v>
      </c>
    </row>
    <row r="117" spans="2:18" x14ac:dyDescent="0.2">
      <c r="B117" s="49" t="str">
        <f t="shared" ref="B117:K117" si="42">B58</f>
        <v>q53</v>
      </c>
      <c r="C117" s="49" t="str">
        <f t="shared" si="42"/>
        <v>WPCO3</v>
      </c>
      <c r="D117" s="68" t="str">
        <f t="shared" si="42"/>
        <v>I am involved in decisions made by my team/function</v>
      </c>
      <c r="E117" s="49">
        <f t="shared" si="42"/>
        <v>0</v>
      </c>
      <c r="F117" s="49">
        <f t="shared" si="42"/>
        <v>0</v>
      </c>
      <c r="G117" s="49">
        <f t="shared" si="42"/>
        <v>0</v>
      </c>
      <c r="H117" s="49">
        <f t="shared" si="42"/>
        <v>0</v>
      </c>
      <c r="I117" s="49">
        <f t="shared" si="42"/>
        <v>0</v>
      </c>
      <c r="J117" s="49">
        <f t="shared" si="42"/>
        <v>0</v>
      </c>
      <c r="K117" s="61" t="e">
        <f t="shared" si="42"/>
        <v>#DIV/0!</v>
      </c>
      <c r="M117" s="52" t="e">
        <f t="shared" si="31"/>
        <v>#DIV/0!</v>
      </c>
      <c r="N117" s="52" t="e">
        <f t="shared" si="32"/>
        <v>#DIV/0!</v>
      </c>
      <c r="O117" s="52" t="e">
        <f t="shared" si="33"/>
        <v>#DIV/0!</v>
      </c>
      <c r="P117" s="52" t="e">
        <f t="shared" si="34"/>
        <v>#DIV/0!</v>
      </c>
      <c r="Q117" s="52" t="e">
        <f t="shared" si="35"/>
        <v>#DIV/0!</v>
      </c>
      <c r="R117" s="52" t="e">
        <f t="shared" si="36"/>
        <v>#DIV/0!</v>
      </c>
    </row>
    <row r="118" spans="2:18" x14ac:dyDescent="0.2">
      <c r="B118" s="62" t="str">
        <f t="shared" ref="B118:K118" si="43">B63</f>
        <v>q58</v>
      </c>
      <c r="C118" s="62" t="str">
        <f t="shared" si="43"/>
        <v>WPCO2</v>
      </c>
      <c r="D118" s="74" t="str">
        <f t="shared" si="43"/>
        <v>I am consulted about organisational policies and decisions</v>
      </c>
      <c r="E118" s="62">
        <f t="shared" si="43"/>
        <v>0</v>
      </c>
      <c r="F118" s="62">
        <f t="shared" si="43"/>
        <v>0</v>
      </c>
      <c r="G118" s="62">
        <f t="shared" si="43"/>
        <v>0</v>
      </c>
      <c r="H118" s="62">
        <f t="shared" si="43"/>
        <v>0</v>
      </c>
      <c r="I118" s="62">
        <f t="shared" si="43"/>
        <v>0</v>
      </c>
      <c r="J118" s="62">
        <f t="shared" si="43"/>
        <v>0</v>
      </c>
      <c r="K118" s="64" t="e">
        <f t="shared" si="43"/>
        <v>#DIV/0!</v>
      </c>
      <c r="L118" s="65"/>
      <c r="M118" s="66" t="e">
        <f t="shared" si="31"/>
        <v>#DIV/0!</v>
      </c>
      <c r="N118" s="66" t="e">
        <f t="shared" si="32"/>
        <v>#DIV/0!</v>
      </c>
      <c r="O118" s="66" t="e">
        <f t="shared" si="33"/>
        <v>#DIV/0!</v>
      </c>
      <c r="P118" s="66" t="e">
        <f t="shared" si="34"/>
        <v>#DIV/0!</v>
      </c>
      <c r="Q118" s="66" t="e">
        <f t="shared" si="35"/>
        <v>#DIV/0!</v>
      </c>
      <c r="R118" s="66" t="e">
        <f t="shared" si="36"/>
        <v>#DIV/0!</v>
      </c>
    </row>
    <row r="120" spans="2:18" x14ac:dyDescent="0.2">
      <c r="B120" s="67" t="s">
        <v>322</v>
      </c>
      <c r="D120" s="69" t="e">
        <f>AVERAGE(K110:K118)</f>
        <v>#DIV/0!</v>
      </c>
    </row>
    <row r="123" spans="2:18" x14ac:dyDescent="0.2">
      <c r="B123" s="48" t="s">
        <v>326</v>
      </c>
    </row>
    <row r="125" spans="2:18" s="55" customFormat="1" x14ac:dyDescent="0.2">
      <c r="B125" s="240" t="s">
        <v>86</v>
      </c>
      <c r="C125" s="240"/>
      <c r="D125" s="240"/>
      <c r="E125" s="240" t="s">
        <v>141</v>
      </c>
      <c r="F125" s="240"/>
      <c r="G125" s="240"/>
      <c r="H125" s="240"/>
      <c r="I125" s="240"/>
      <c r="J125" s="240"/>
      <c r="K125" s="53" t="s">
        <v>342</v>
      </c>
      <c r="L125" s="54"/>
      <c r="M125" s="242" t="s">
        <v>340</v>
      </c>
      <c r="N125" s="242"/>
      <c r="O125" s="242"/>
      <c r="P125" s="242"/>
      <c r="Q125" s="242"/>
      <c r="R125" s="242"/>
    </row>
    <row r="126" spans="2:18" s="55" customFormat="1" x14ac:dyDescent="0.2">
      <c r="B126" s="56" t="s">
        <v>142</v>
      </c>
      <c r="C126" s="56" t="s">
        <v>143</v>
      </c>
      <c r="D126" s="57" t="s">
        <v>144</v>
      </c>
      <c r="E126" s="56" t="s">
        <v>145</v>
      </c>
      <c r="F126" s="56" t="s">
        <v>146</v>
      </c>
      <c r="G126" s="56" t="s">
        <v>147</v>
      </c>
      <c r="H126" s="56" t="s">
        <v>148</v>
      </c>
      <c r="I126" s="56" t="s">
        <v>149</v>
      </c>
      <c r="J126" s="56" t="s">
        <v>150</v>
      </c>
      <c r="K126" s="58"/>
      <c r="L126" s="59"/>
      <c r="M126" s="60" t="s">
        <v>145</v>
      </c>
      <c r="N126" s="60" t="s">
        <v>146</v>
      </c>
      <c r="O126" s="60" t="s">
        <v>147</v>
      </c>
      <c r="P126" s="60" t="s">
        <v>148</v>
      </c>
      <c r="Q126" s="60" t="s">
        <v>149</v>
      </c>
      <c r="R126" s="60" t="s">
        <v>150</v>
      </c>
    </row>
    <row r="127" spans="2:18" x14ac:dyDescent="0.2">
      <c r="B127" s="49" t="str">
        <f t="shared" ref="B127:K127" si="44">B12</f>
        <v>q7</v>
      </c>
      <c r="C127" s="49" t="str">
        <f t="shared" si="44"/>
        <v>SU6</v>
      </c>
      <c r="D127" s="68" t="str">
        <f t="shared" si="44"/>
        <v>If work gets difficult, my colleagues will help me</v>
      </c>
      <c r="E127" s="49">
        <f t="shared" si="44"/>
        <v>0</v>
      </c>
      <c r="F127" s="49">
        <f t="shared" si="44"/>
        <v>0</v>
      </c>
      <c r="G127" s="49">
        <f t="shared" si="44"/>
        <v>0</v>
      </c>
      <c r="H127" s="49">
        <f t="shared" si="44"/>
        <v>0</v>
      </c>
      <c r="I127" s="49">
        <f t="shared" si="44"/>
        <v>0</v>
      </c>
      <c r="J127" s="49">
        <f t="shared" si="44"/>
        <v>0</v>
      </c>
      <c r="K127" s="61" t="e">
        <f t="shared" si="44"/>
        <v>#DIV/0!</v>
      </c>
      <c r="M127" s="52" t="e">
        <f>100*E127/SUM(E127:J127)</f>
        <v>#DIV/0!</v>
      </c>
      <c r="N127" s="52" t="e">
        <f>100*F127/SUM(E127:J127)</f>
        <v>#DIV/0!</v>
      </c>
      <c r="O127" s="52" t="e">
        <f>100*G127/SUM(E127:J127)</f>
        <v>#DIV/0!</v>
      </c>
      <c r="P127" s="52" t="e">
        <f>100*H127/SUM(E127:J127)</f>
        <v>#DIV/0!</v>
      </c>
      <c r="Q127" s="52" t="e">
        <f>100*I127/SUM(E127:J127)</f>
        <v>#DIV/0!</v>
      </c>
      <c r="R127" s="52" t="e">
        <f>100*J127/SUM(E127:J127)</f>
        <v>#DIV/0!</v>
      </c>
    </row>
    <row r="128" spans="2:18" x14ac:dyDescent="0.2">
      <c r="B128" s="49" t="str">
        <f t="shared" ref="B128:K128" si="45">B13</f>
        <v>q8</v>
      </c>
      <c r="C128" s="49" t="str">
        <f t="shared" si="45"/>
        <v>SU1</v>
      </c>
      <c r="D128" s="68" t="str">
        <f t="shared" si="45"/>
        <v>I am given supportive feedback on the work I do</v>
      </c>
      <c r="E128" s="49">
        <f t="shared" si="45"/>
        <v>0</v>
      </c>
      <c r="F128" s="49">
        <f t="shared" si="45"/>
        <v>0</v>
      </c>
      <c r="G128" s="49">
        <f t="shared" si="45"/>
        <v>0</v>
      </c>
      <c r="H128" s="49">
        <f t="shared" si="45"/>
        <v>0</v>
      </c>
      <c r="I128" s="49">
        <f t="shared" si="45"/>
        <v>0</v>
      </c>
      <c r="J128" s="49">
        <f t="shared" si="45"/>
        <v>0</v>
      </c>
      <c r="K128" s="61" t="e">
        <f t="shared" si="45"/>
        <v>#DIV/0!</v>
      </c>
      <c r="M128" s="52" t="e">
        <f t="shared" ref="M128:M138" si="46">100*E128/SUM(E128:J128)</f>
        <v>#DIV/0!</v>
      </c>
      <c r="N128" s="52" t="e">
        <f t="shared" ref="N128:N138" si="47">100*F128/SUM(E128:J128)</f>
        <v>#DIV/0!</v>
      </c>
      <c r="O128" s="52" t="e">
        <f t="shared" ref="O128:O138" si="48">100*G128/SUM(E128:J128)</f>
        <v>#DIV/0!</v>
      </c>
      <c r="P128" s="52" t="e">
        <f t="shared" ref="P128:P138" si="49">100*H128/SUM(E128:J128)</f>
        <v>#DIV/0!</v>
      </c>
      <c r="Q128" s="52" t="e">
        <f t="shared" ref="Q128:Q138" si="50">100*I128/SUM(E128:J128)</f>
        <v>#DIV/0!</v>
      </c>
      <c r="R128" s="52" t="e">
        <f t="shared" ref="R128:R138" si="51">100*J128/SUM(E128:J128)</f>
        <v>#DIV/0!</v>
      </c>
    </row>
    <row r="129" spans="2:18" x14ac:dyDescent="0.2">
      <c r="B129" s="49" t="str">
        <f t="shared" ref="B129:K129" si="52">B28</f>
        <v>q23</v>
      </c>
      <c r="C129" s="49" t="str">
        <f t="shared" si="52"/>
        <v>SU2</v>
      </c>
      <c r="D129" s="68" t="str">
        <f t="shared" si="52"/>
        <v>I can rely on my line manager to help me out with a work problem</v>
      </c>
      <c r="E129" s="49">
        <f t="shared" si="52"/>
        <v>0</v>
      </c>
      <c r="F129" s="49">
        <f t="shared" si="52"/>
        <v>0</v>
      </c>
      <c r="G129" s="49">
        <f t="shared" si="52"/>
        <v>0</v>
      </c>
      <c r="H129" s="49">
        <f t="shared" si="52"/>
        <v>0</v>
      </c>
      <c r="I129" s="49">
        <f t="shared" si="52"/>
        <v>0</v>
      </c>
      <c r="J129" s="49">
        <f t="shared" si="52"/>
        <v>0</v>
      </c>
      <c r="K129" s="61" t="e">
        <f t="shared" si="52"/>
        <v>#DIV/0!</v>
      </c>
      <c r="M129" s="52" t="e">
        <f t="shared" si="46"/>
        <v>#DIV/0!</v>
      </c>
      <c r="N129" s="52" t="e">
        <f t="shared" si="47"/>
        <v>#DIV/0!</v>
      </c>
      <c r="O129" s="52" t="e">
        <f t="shared" si="48"/>
        <v>#DIV/0!</v>
      </c>
      <c r="P129" s="52" t="e">
        <f t="shared" si="49"/>
        <v>#DIV/0!</v>
      </c>
      <c r="Q129" s="52" t="e">
        <f t="shared" si="50"/>
        <v>#DIV/0!</v>
      </c>
      <c r="R129" s="52" t="e">
        <f t="shared" si="51"/>
        <v>#DIV/0!</v>
      </c>
    </row>
    <row r="130" spans="2:18" x14ac:dyDescent="0.2">
      <c r="B130" s="49" t="str">
        <f t="shared" ref="B130:K130" si="53">B29</f>
        <v>q24</v>
      </c>
      <c r="C130" s="49" t="str">
        <f t="shared" si="53"/>
        <v>SU7</v>
      </c>
      <c r="D130" s="68" t="str">
        <f t="shared" si="53"/>
        <v>I get the help and support I need from colleagues</v>
      </c>
      <c r="E130" s="49">
        <f t="shared" si="53"/>
        <v>0</v>
      </c>
      <c r="F130" s="49">
        <f t="shared" si="53"/>
        <v>0</v>
      </c>
      <c r="G130" s="49">
        <f t="shared" si="53"/>
        <v>0</v>
      </c>
      <c r="H130" s="49">
        <f t="shared" si="53"/>
        <v>0</v>
      </c>
      <c r="I130" s="49">
        <f t="shared" si="53"/>
        <v>0</v>
      </c>
      <c r="J130" s="49">
        <f t="shared" si="53"/>
        <v>0</v>
      </c>
      <c r="K130" s="61" t="e">
        <f t="shared" si="53"/>
        <v>#DIV/0!</v>
      </c>
      <c r="M130" s="52" t="e">
        <f t="shared" si="46"/>
        <v>#DIV/0!</v>
      </c>
      <c r="N130" s="52" t="e">
        <f t="shared" si="47"/>
        <v>#DIV/0!</v>
      </c>
      <c r="O130" s="52" t="e">
        <f t="shared" si="48"/>
        <v>#DIV/0!</v>
      </c>
      <c r="P130" s="52" t="e">
        <f t="shared" si="49"/>
        <v>#DIV/0!</v>
      </c>
      <c r="Q130" s="52" t="e">
        <f t="shared" si="50"/>
        <v>#DIV/0!</v>
      </c>
      <c r="R130" s="52" t="e">
        <f t="shared" si="51"/>
        <v>#DIV/0!</v>
      </c>
    </row>
    <row r="131" spans="2:18" x14ac:dyDescent="0.2">
      <c r="B131" s="49" t="str">
        <f t="shared" ref="B131:K131" si="54">B32</f>
        <v>q27</v>
      </c>
      <c r="C131" s="49" t="str">
        <f t="shared" si="54"/>
        <v>SU8</v>
      </c>
      <c r="D131" s="68" t="str">
        <f t="shared" si="54"/>
        <v>I receive the respect at work I deserve from colleagues</v>
      </c>
      <c r="E131" s="49">
        <f t="shared" si="54"/>
        <v>0</v>
      </c>
      <c r="F131" s="49">
        <f t="shared" si="54"/>
        <v>0</v>
      </c>
      <c r="G131" s="49">
        <f t="shared" si="54"/>
        <v>0</v>
      </c>
      <c r="H131" s="49">
        <f t="shared" si="54"/>
        <v>0</v>
      </c>
      <c r="I131" s="49">
        <f t="shared" si="54"/>
        <v>0</v>
      </c>
      <c r="J131" s="49">
        <f t="shared" si="54"/>
        <v>0</v>
      </c>
      <c r="K131" s="61" t="e">
        <f t="shared" si="54"/>
        <v>#DIV/0!</v>
      </c>
      <c r="M131" s="52" t="e">
        <f t="shared" si="46"/>
        <v>#DIV/0!</v>
      </c>
      <c r="N131" s="52" t="e">
        <f t="shared" si="47"/>
        <v>#DIV/0!</v>
      </c>
      <c r="O131" s="52" t="e">
        <f t="shared" si="48"/>
        <v>#DIV/0!</v>
      </c>
      <c r="P131" s="52" t="e">
        <f t="shared" si="49"/>
        <v>#DIV/0!</v>
      </c>
      <c r="Q131" s="52" t="e">
        <f t="shared" si="50"/>
        <v>#DIV/0!</v>
      </c>
      <c r="R131" s="52" t="e">
        <f t="shared" si="51"/>
        <v>#DIV/0!</v>
      </c>
    </row>
    <row r="132" spans="2:18" x14ac:dyDescent="0.2">
      <c r="B132" s="49" t="str">
        <f t="shared" ref="B132:K132" si="55">B34</f>
        <v>q29</v>
      </c>
      <c r="C132" s="49" t="str">
        <f t="shared" si="55"/>
        <v>SU3</v>
      </c>
      <c r="D132" s="68" t="str">
        <f t="shared" si="55"/>
        <v>I can talk to my line manager about something that has upset or annoyed me at work</v>
      </c>
      <c r="E132" s="49">
        <f t="shared" si="55"/>
        <v>0</v>
      </c>
      <c r="F132" s="49">
        <f t="shared" si="55"/>
        <v>0</v>
      </c>
      <c r="G132" s="49">
        <f t="shared" si="55"/>
        <v>0</v>
      </c>
      <c r="H132" s="49">
        <f t="shared" si="55"/>
        <v>0</v>
      </c>
      <c r="I132" s="49">
        <f t="shared" si="55"/>
        <v>0</v>
      </c>
      <c r="J132" s="49">
        <f t="shared" si="55"/>
        <v>0</v>
      </c>
      <c r="K132" s="61" t="e">
        <f t="shared" si="55"/>
        <v>#DIV/0!</v>
      </c>
      <c r="M132" s="52" t="e">
        <f t="shared" si="46"/>
        <v>#DIV/0!</v>
      </c>
      <c r="N132" s="52" t="e">
        <f t="shared" si="47"/>
        <v>#DIV/0!</v>
      </c>
      <c r="O132" s="52" t="e">
        <f t="shared" si="48"/>
        <v>#DIV/0!</v>
      </c>
      <c r="P132" s="52" t="e">
        <f t="shared" si="49"/>
        <v>#DIV/0!</v>
      </c>
      <c r="Q132" s="52" t="e">
        <f t="shared" si="50"/>
        <v>#DIV/0!</v>
      </c>
      <c r="R132" s="52" t="e">
        <f t="shared" si="51"/>
        <v>#DIV/0!</v>
      </c>
    </row>
    <row r="133" spans="2:18" x14ac:dyDescent="0.2">
      <c r="B133" s="49" t="str">
        <f t="shared" ref="B133:K133" si="56">B36</f>
        <v>q31</v>
      </c>
      <c r="C133" s="49" t="str">
        <f t="shared" si="56"/>
        <v>SU9</v>
      </c>
      <c r="D133" s="68" t="str">
        <f t="shared" si="56"/>
        <v>My colleagues are willing to listen to my work-related problems</v>
      </c>
      <c r="E133" s="49">
        <f t="shared" si="56"/>
        <v>0</v>
      </c>
      <c r="F133" s="49">
        <f t="shared" si="56"/>
        <v>0</v>
      </c>
      <c r="G133" s="49">
        <f t="shared" si="56"/>
        <v>0</v>
      </c>
      <c r="H133" s="49">
        <f t="shared" si="56"/>
        <v>0</v>
      </c>
      <c r="I133" s="49">
        <f t="shared" si="56"/>
        <v>0</v>
      </c>
      <c r="J133" s="49">
        <f t="shared" si="56"/>
        <v>0</v>
      </c>
      <c r="K133" s="61" t="e">
        <f t="shared" si="56"/>
        <v>#DIV/0!</v>
      </c>
      <c r="M133" s="52" t="e">
        <f t="shared" si="46"/>
        <v>#DIV/0!</v>
      </c>
      <c r="N133" s="52" t="e">
        <f t="shared" si="47"/>
        <v>#DIV/0!</v>
      </c>
      <c r="O133" s="52" t="e">
        <f t="shared" si="48"/>
        <v>#DIV/0!</v>
      </c>
      <c r="P133" s="52" t="e">
        <f t="shared" si="49"/>
        <v>#DIV/0!</v>
      </c>
      <c r="Q133" s="52" t="e">
        <f t="shared" si="50"/>
        <v>#DIV/0!</v>
      </c>
      <c r="R133" s="52" t="e">
        <f t="shared" si="51"/>
        <v>#DIV/0!</v>
      </c>
    </row>
    <row r="134" spans="2:18" x14ac:dyDescent="0.2">
      <c r="B134" s="49" t="str">
        <f t="shared" ref="B134:K134" si="57">B38</f>
        <v>q33</v>
      </c>
      <c r="C134" s="49" t="str">
        <f t="shared" si="57"/>
        <v>SU4</v>
      </c>
      <c r="D134" s="68" t="str">
        <f t="shared" si="57"/>
        <v>I am supported through emotionally demanding work</v>
      </c>
      <c r="E134" s="49">
        <f t="shared" si="57"/>
        <v>0</v>
      </c>
      <c r="F134" s="49">
        <f t="shared" si="57"/>
        <v>0</v>
      </c>
      <c r="G134" s="49">
        <f t="shared" si="57"/>
        <v>0</v>
      </c>
      <c r="H134" s="49">
        <f t="shared" si="57"/>
        <v>0</v>
      </c>
      <c r="I134" s="49">
        <f t="shared" si="57"/>
        <v>0</v>
      </c>
      <c r="J134" s="49">
        <f t="shared" si="57"/>
        <v>0</v>
      </c>
      <c r="K134" s="61" t="e">
        <f t="shared" si="57"/>
        <v>#DIV/0!</v>
      </c>
      <c r="M134" s="52" t="e">
        <f t="shared" si="46"/>
        <v>#DIV/0!</v>
      </c>
      <c r="N134" s="52" t="e">
        <f t="shared" si="47"/>
        <v>#DIV/0!</v>
      </c>
      <c r="O134" s="52" t="e">
        <f t="shared" si="48"/>
        <v>#DIV/0!</v>
      </c>
      <c r="P134" s="52" t="e">
        <f t="shared" si="49"/>
        <v>#DIV/0!</v>
      </c>
      <c r="Q134" s="52" t="e">
        <f t="shared" si="50"/>
        <v>#DIV/0!</v>
      </c>
      <c r="R134" s="52" t="e">
        <f t="shared" si="51"/>
        <v>#DIV/0!</v>
      </c>
    </row>
    <row r="135" spans="2:18" x14ac:dyDescent="0.2">
      <c r="B135" s="49" t="str">
        <f t="shared" ref="B135:K135" si="58">B40</f>
        <v>q35</v>
      </c>
      <c r="C135" s="49" t="str">
        <f t="shared" si="58"/>
        <v>SU5</v>
      </c>
      <c r="D135" s="68" t="str">
        <f t="shared" si="58"/>
        <v>My line manager encourages me at work</v>
      </c>
      <c r="E135" s="49">
        <f t="shared" si="58"/>
        <v>0</v>
      </c>
      <c r="F135" s="49">
        <f t="shared" si="58"/>
        <v>0</v>
      </c>
      <c r="G135" s="49">
        <f t="shared" si="58"/>
        <v>0</v>
      </c>
      <c r="H135" s="49">
        <f t="shared" si="58"/>
        <v>0</v>
      </c>
      <c r="I135" s="49">
        <f t="shared" si="58"/>
        <v>0</v>
      </c>
      <c r="J135" s="49">
        <f t="shared" si="58"/>
        <v>0</v>
      </c>
      <c r="K135" s="61" t="e">
        <f t="shared" si="58"/>
        <v>#DIV/0!</v>
      </c>
      <c r="M135" s="52" t="e">
        <f t="shared" si="46"/>
        <v>#DIV/0!</v>
      </c>
      <c r="N135" s="52" t="e">
        <f t="shared" si="47"/>
        <v>#DIV/0!</v>
      </c>
      <c r="O135" s="52" t="e">
        <f t="shared" si="48"/>
        <v>#DIV/0!</v>
      </c>
      <c r="P135" s="52" t="e">
        <f t="shared" si="49"/>
        <v>#DIV/0!</v>
      </c>
      <c r="Q135" s="52" t="e">
        <f t="shared" si="50"/>
        <v>#DIV/0!</v>
      </c>
      <c r="R135" s="52" t="e">
        <f t="shared" si="51"/>
        <v>#DIV/0!</v>
      </c>
    </row>
    <row r="136" spans="2:18" x14ac:dyDescent="0.2">
      <c r="B136" s="49" t="str">
        <f t="shared" ref="B136:K136" si="59">B48</f>
        <v>q43</v>
      </c>
      <c r="C136" s="49" t="str">
        <f t="shared" si="59"/>
        <v>WPSU2</v>
      </c>
      <c r="D136" s="68" t="str">
        <f t="shared" si="59"/>
        <v>The equipment I use is adequate to do my job</v>
      </c>
      <c r="E136" s="49">
        <f t="shared" si="59"/>
        <v>0</v>
      </c>
      <c r="F136" s="49">
        <f t="shared" si="59"/>
        <v>0</v>
      </c>
      <c r="G136" s="49">
        <f t="shared" si="59"/>
        <v>0</v>
      </c>
      <c r="H136" s="49">
        <f t="shared" si="59"/>
        <v>0</v>
      </c>
      <c r="I136" s="49">
        <f t="shared" si="59"/>
        <v>0</v>
      </c>
      <c r="J136" s="49">
        <f t="shared" si="59"/>
        <v>0</v>
      </c>
      <c r="K136" s="61" t="e">
        <f t="shared" si="59"/>
        <v>#DIV/0!</v>
      </c>
      <c r="M136" s="52" t="e">
        <f t="shared" si="46"/>
        <v>#DIV/0!</v>
      </c>
      <c r="N136" s="52" t="e">
        <f t="shared" si="47"/>
        <v>#DIV/0!</v>
      </c>
      <c r="O136" s="52" t="e">
        <f t="shared" si="48"/>
        <v>#DIV/0!</v>
      </c>
      <c r="P136" s="52" t="e">
        <f t="shared" si="49"/>
        <v>#DIV/0!</v>
      </c>
      <c r="Q136" s="52" t="e">
        <f t="shared" si="50"/>
        <v>#DIV/0!</v>
      </c>
      <c r="R136" s="52" t="e">
        <f t="shared" si="51"/>
        <v>#DIV/0!</v>
      </c>
    </row>
    <row r="137" spans="2:18" x14ac:dyDescent="0.2">
      <c r="B137" s="49" t="str">
        <f t="shared" ref="B137:K137" si="60">B57</f>
        <v>q52</v>
      </c>
      <c r="C137" s="49" t="str">
        <f t="shared" si="60"/>
        <v>WPSU3</v>
      </c>
      <c r="D137" s="68" t="str">
        <f t="shared" si="60"/>
        <v>I receive the training I need to do my job</v>
      </c>
      <c r="E137" s="49">
        <f t="shared" si="60"/>
        <v>0</v>
      </c>
      <c r="F137" s="49">
        <f t="shared" si="60"/>
        <v>0</v>
      </c>
      <c r="G137" s="49">
        <f t="shared" si="60"/>
        <v>0</v>
      </c>
      <c r="H137" s="49">
        <f t="shared" si="60"/>
        <v>0</v>
      </c>
      <c r="I137" s="49">
        <f t="shared" si="60"/>
        <v>0</v>
      </c>
      <c r="J137" s="49">
        <f t="shared" si="60"/>
        <v>0</v>
      </c>
      <c r="K137" s="61" t="e">
        <f t="shared" si="60"/>
        <v>#DIV/0!</v>
      </c>
      <c r="M137" s="52" t="e">
        <f t="shared" si="46"/>
        <v>#DIV/0!</v>
      </c>
      <c r="N137" s="52" t="e">
        <f t="shared" si="47"/>
        <v>#DIV/0!</v>
      </c>
      <c r="O137" s="52" t="e">
        <f t="shared" si="48"/>
        <v>#DIV/0!</v>
      </c>
      <c r="P137" s="52" t="e">
        <f t="shared" si="49"/>
        <v>#DIV/0!</v>
      </c>
      <c r="Q137" s="52" t="e">
        <f t="shared" si="50"/>
        <v>#DIV/0!</v>
      </c>
      <c r="R137" s="52" t="e">
        <f t="shared" si="51"/>
        <v>#DIV/0!</v>
      </c>
    </row>
    <row r="138" spans="2:18" x14ac:dyDescent="0.2">
      <c r="B138" s="62" t="str">
        <f t="shared" ref="B138:K138" si="61">B61</f>
        <v>q56</v>
      </c>
      <c r="C138" s="62" t="str">
        <f t="shared" si="61"/>
        <v>WPSU1</v>
      </c>
      <c r="D138" s="74" t="str">
        <f t="shared" si="61"/>
        <v>Senior managers are supportive of employees</v>
      </c>
      <c r="E138" s="62">
        <f t="shared" si="61"/>
        <v>0</v>
      </c>
      <c r="F138" s="62">
        <f t="shared" si="61"/>
        <v>0</v>
      </c>
      <c r="G138" s="62">
        <f t="shared" si="61"/>
        <v>0</v>
      </c>
      <c r="H138" s="62">
        <f t="shared" si="61"/>
        <v>0</v>
      </c>
      <c r="I138" s="62">
        <f t="shared" si="61"/>
        <v>0</v>
      </c>
      <c r="J138" s="62">
        <f t="shared" si="61"/>
        <v>0</v>
      </c>
      <c r="K138" s="64" t="e">
        <f t="shared" si="61"/>
        <v>#DIV/0!</v>
      </c>
      <c r="L138" s="65"/>
      <c r="M138" s="66" t="e">
        <f t="shared" si="46"/>
        <v>#DIV/0!</v>
      </c>
      <c r="N138" s="66" t="e">
        <f t="shared" si="47"/>
        <v>#DIV/0!</v>
      </c>
      <c r="O138" s="66" t="e">
        <f t="shared" si="48"/>
        <v>#DIV/0!</v>
      </c>
      <c r="P138" s="66" t="e">
        <f t="shared" si="49"/>
        <v>#DIV/0!</v>
      </c>
      <c r="Q138" s="66" t="e">
        <f t="shared" si="50"/>
        <v>#DIV/0!</v>
      </c>
      <c r="R138" s="66" t="e">
        <f t="shared" si="51"/>
        <v>#DIV/0!</v>
      </c>
    </row>
    <row r="140" spans="2:18" x14ac:dyDescent="0.2">
      <c r="B140" s="67" t="s">
        <v>322</v>
      </c>
      <c r="D140" s="69" t="e">
        <f>AVERAGE(K127:K138)</f>
        <v>#DIV/0!</v>
      </c>
    </row>
    <row r="143" spans="2:18" x14ac:dyDescent="0.2">
      <c r="B143" s="48" t="s">
        <v>327</v>
      </c>
    </row>
    <row r="145" spans="2:18" s="55" customFormat="1" x14ac:dyDescent="0.2">
      <c r="B145" s="240" t="s">
        <v>86</v>
      </c>
      <c r="C145" s="240"/>
      <c r="D145" s="240"/>
      <c r="E145" s="240" t="s">
        <v>141</v>
      </c>
      <c r="F145" s="240"/>
      <c r="G145" s="240"/>
      <c r="H145" s="240"/>
      <c r="I145" s="240"/>
      <c r="J145" s="240"/>
      <c r="K145" s="53" t="s">
        <v>342</v>
      </c>
      <c r="L145" s="54"/>
      <c r="M145" s="242" t="s">
        <v>340</v>
      </c>
      <c r="N145" s="242"/>
      <c r="O145" s="242"/>
      <c r="P145" s="242"/>
      <c r="Q145" s="242"/>
      <c r="R145" s="242"/>
    </row>
    <row r="146" spans="2:18" s="55" customFormat="1" x14ac:dyDescent="0.2">
      <c r="B146" s="56" t="s">
        <v>142</v>
      </c>
      <c r="C146" s="56" t="s">
        <v>143</v>
      </c>
      <c r="D146" s="57" t="s">
        <v>144</v>
      </c>
      <c r="E146" s="56" t="s">
        <v>145</v>
      </c>
      <c r="F146" s="56" t="s">
        <v>146</v>
      </c>
      <c r="G146" s="56" t="s">
        <v>147</v>
      </c>
      <c r="H146" s="56" t="s">
        <v>148</v>
      </c>
      <c r="I146" s="56" t="s">
        <v>149</v>
      </c>
      <c r="J146" s="56" t="s">
        <v>150</v>
      </c>
      <c r="K146" s="58"/>
      <c r="L146" s="59"/>
      <c r="M146" s="60" t="s">
        <v>145</v>
      </c>
      <c r="N146" s="60" t="s">
        <v>146</v>
      </c>
      <c r="O146" s="60" t="s">
        <v>147</v>
      </c>
      <c r="P146" s="60" t="s">
        <v>148</v>
      </c>
      <c r="Q146" s="60" t="s">
        <v>149</v>
      </c>
      <c r="R146" s="60" t="s">
        <v>150</v>
      </c>
    </row>
    <row r="147" spans="2:18" x14ac:dyDescent="0.2">
      <c r="B147" s="49" t="str">
        <f t="shared" ref="B147:K147" si="62">B10</f>
        <v>q5</v>
      </c>
      <c r="C147" s="49" t="str">
        <f t="shared" si="62"/>
        <v>RE2</v>
      </c>
      <c r="D147" s="68" t="str">
        <f t="shared" si="62"/>
        <v>I am subject to personal harassment in the form of unkind words or behaviour</v>
      </c>
      <c r="E147" s="49">
        <f t="shared" si="62"/>
        <v>0</v>
      </c>
      <c r="F147" s="49">
        <f t="shared" si="62"/>
        <v>0</v>
      </c>
      <c r="G147" s="49">
        <f t="shared" si="62"/>
        <v>0</v>
      </c>
      <c r="H147" s="49">
        <f t="shared" si="62"/>
        <v>0</v>
      </c>
      <c r="I147" s="49">
        <f t="shared" si="62"/>
        <v>0</v>
      </c>
      <c r="J147" s="49">
        <f t="shared" si="62"/>
        <v>0</v>
      </c>
      <c r="K147" s="61" t="e">
        <f t="shared" si="62"/>
        <v>#DIV/0!</v>
      </c>
      <c r="M147" s="52" t="e">
        <f>100*E147/SUM(E147:J147)</f>
        <v>#DIV/0!</v>
      </c>
      <c r="N147" s="52" t="e">
        <f>100*F147/SUM(E147:J147)</f>
        <v>#DIV/0!</v>
      </c>
      <c r="O147" s="52" t="e">
        <f>100*G147/SUM(E147:J147)</f>
        <v>#DIV/0!</v>
      </c>
      <c r="P147" s="52" t="e">
        <f>100*H147/SUM(E147:J147)</f>
        <v>#DIV/0!</v>
      </c>
      <c r="Q147" s="52" t="e">
        <f>100*I147/SUM(E147:J147)</f>
        <v>#DIV/0!</v>
      </c>
      <c r="R147" s="52" t="e">
        <f>100*J147/SUM(E147:J147)</f>
        <v>#DIV/0!</v>
      </c>
    </row>
    <row r="148" spans="2:18" x14ac:dyDescent="0.2">
      <c r="B148" s="49" t="str">
        <f t="shared" ref="B148:K148" si="63">B19</f>
        <v>q14</v>
      </c>
      <c r="C148" s="49" t="str">
        <f t="shared" si="63"/>
        <v>RE1</v>
      </c>
      <c r="D148" s="68" t="str">
        <f t="shared" si="63"/>
        <v>There is friction or anger between colleagues</v>
      </c>
      <c r="E148" s="49">
        <f t="shared" si="63"/>
        <v>0</v>
      </c>
      <c r="F148" s="49">
        <f t="shared" si="63"/>
        <v>0</v>
      </c>
      <c r="G148" s="49">
        <f t="shared" si="63"/>
        <v>0</v>
      </c>
      <c r="H148" s="49">
        <f t="shared" si="63"/>
        <v>0</v>
      </c>
      <c r="I148" s="49">
        <f t="shared" si="63"/>
        <v>0</v>
      </c>
      <c r="J148" s="49">
        <f t="shared" si="63"/>
        <v>0</v>
      </c>
      <c r="K148" s="61" t="e">
        <f t="shared" si="63"/>
        <v>#DIV/0!</v>
      </c>
      <c r="M148" s="52" t="e">
        <f>100*E148/SUM(E148:J148)</f>
        <v>#DIV/0!</v>
      </c>
      <c r="N148" s="52" t="e">
        <f>100*F148/SUM(E148:J148)</f>
        <v>#DIV/0!</v>
      </c>
      <c r="O148" s="52" t="e">
        <f>100*G148/SUM(E148:J148)</f>
        <v>#DIV/0!</v>
      </c>
      <c r="P148" s="52" t="e">
        <f>100*H148/SUM(E148:J148)</f>
        <v>#DIV/0!</v>
      </c>
      <c r="Q148" s="52" t="e">
        <f>100*I148/SUM(E148:J148)</f>
        <v>#DIV/0!</v>
      </c>
      <c r="R148" s="52" t="e">
        <f>100*J148/SUM(E148:J148)</f>
        <v>#DIV/0!</v>
      </c>
    </row>
    <row r="149" spans="2:18" x14ac:dyDescent="0.2">
      <c r="B149" s="49" t="str">
        <f t="shared" ref="B149:K149" si="64">B26</f>
        <v>q21</v>
      </c>
      <c r="C149" s="49" t="str">
        <f t="shared" si="64"/>
        <v>RE3</v>
      </c>
      <c r="D149" s="68" t="str">
        <f t="shared" si="64"/>
        <v>I am subject to bullying at work</v>
      </c>
      <c r="E149" s="49">
        <f t="shared" si="64"/>
        <v>0</v>
      </c>
      <c r="F149" s="49">
        <f t="shared" si="64"/>
        <v>0</v>
      </c>
      <c r="G149" s="49">
        <f t="shared" si="64"/>
        <v>0</v>
      </c>
      <c r="H149" s="49">
        <f t="shared" si="64"/>
        <v>0</v>
      </c>
      <c r="I149" s="49">
        <f t="shared" si="64"/>
        <v>0</v>
      </c>
      <c r="J149" s="49">
        <f t="shared" si="64"/>
        <v>0</v>
      </c>
      <c r="K149" s="61" t="e">
        <f t="shared" si="64"/>
        <v>#DIV/0!</v>
      </c>
      <c r="M149" s="52" t="e">
        <f>100*E149/SUM(E149:J149)</f>
        <v>#DIV/0!</v>
      </c>
      <c r="N149" s="52" t="e">
        <f>100*F149/SUM(E149:J149)</f>
        <v>#DIV/0!</v>
      </c>
      <c r="O149" s="52" t="e">
        <f>100*G149/SUM(E149:J149)</f>
        <v>#DIV/0!</v>
      </c>
      <c r="P149" s="52" t="e">
        <f>100*H149/SUM(E149:J149)</f>
        <v>#DIV/0!</v>
      </c>
      <c r="Q149" s="52" t="e">
        <f>100*I149/SUM(E149:J149)</f>
        <v>#DIV/0!</v>
      </c>
      <c r="R149" s="52" t="e">
        <f>100*J149/SUM(E149:J149)</f>
        <v>#DIV/0!</v>
      </c>
    </row>
    <row r="150" spans="2:18" x14ac:dyDescent="0.2">
      <c r="B150" s="49" t="str">
        <f t="shared" ref="B150:K150" si="65">B39</f>
        <v>q34</v>
      </c>
      <c r="C150" s="49" t="str">
        <f t="shared" si="65"/>
        <v>RE4</v>
      </c>
      <c r="D150" s="68" t="str">
        <f t="shared" si="65"/>
        <v>Relationships at work are strained</v>
      </c>
      <c r="E150" s="49">
        <f t="shared" si="65"/>
        <v>0</v>
      </c>
      <c r="F150" s="49">
        <f t="shared" si="65"/>
        <v>0</v>
      </c>
      <c r="G150" s="49">
        <f t="shared" si="65"/>
        <v>0</v>
      </c>
      <c r="H150" s="49">
        <f t="shared" si="65"/>
        <v>0</v>
      </c>
      <c r="I150" s="49">
        <f t="shared" si="65"/>
        <v>0</v>
      </c>
      <c r="J150" s="49">
        <f t="shared" si="65"/>
        <v>0</v>
      </c>
      <c r="K150" s="61" t="e">
        <f t="shared" si="65"/>
        <v>#DIV/0!</v>
      </c>
      <c r="M150" s="52" t="e">
        <f>100*E150/SUM(E150:J150)</f>
        <v>#DIV/0!</v>
      </c>
      <c r="N150" s="52" t="e">
        <f>100*F150/SUM(E150:J150)</f>
        <v>#DIV/0!</v>
      </c>
      <c r="O150" s="52" t="e">
        <f>100*G150/SUM(E150:J150)</f>
        <v>#DIV/0!</v>
      </c>
      <c r="P150" s="52" t="e">
        <f>100*H150/SUM(E150:J150)</f>
        <v>#DIV/0!</v>
      </c>
      <c r="Q150" s="52" t="e">
        <f>100*I150/SUM(E150:J150)</f>
        <v>#DIV/0!</v>
      </c>
      <c r="R150" s="52" t="e">
        <f>100*J150/SUM(E150:J150)</f>
        <v>#DIV/0!</v>
      </c>
    </row>
    <row r="151" spans="2:18" x14ac:dyDescent="0.2">
      <c r="B151" s="62" t="str">
        <f t="shared" ref="B151:K151" si="66">B62</f>
        <v>q57</v>
      </c>
      <c r="C151" s="62" t="str">
        <f t="shared" si="66"/>
        <v>WPRE1</v>
      </c>
      <c r="D151" s="74" t="str">
        <f t="shared" si="66"/>
        <v>I am unfairly treated</v>
      </c>
      <c r="E151" s="62">
        <f t="shared" si="66"/>
        <v>0</v>
      </c>
      <c r="F151" s="62">
        <f t="shared" si="66"/>
        <v>0</v>
      </c>
      <c r="G151" s="62">
        <f t="shared" si="66"/>
        <v>0</v>
      </c>
      <c r="H151" s="62">
        <f t="shared" si="66"/>
        <v>0</v>
      </c>
      <c r="I151" s="62">
        <f t="shared" si="66"/>
        <v>0</v>
      </c>
      <c r="J151" s="62">
        <f t="shared" si="66"/>
        <v>0</v>
      </c>
      <c r="K151" s="64" t="e">
        <f t="shared" si="66"/>
        <v>#DIV/0!</v>
      </c>
      <c r="L151" s="65"/>
      <c r="M151" s="66" t="e">
        <f>100*E151/SUM(E151:J151)</f>
        <v>#DIV/0!</v>
      </c>
      <c r="N151" s="66" t="e">
        <f>100*F151/SUM(E151:J151)</f>
        <v>#DIV/0!</v>
      </c>
      <c r="O151" s="66" t="e">
        <f>100*G151/SUM(E151:J151)</f>
        <v>#DIV/0!</v>
      </c>
      <c r="P151" s="66" t="e">
        <f>100*H151/SUM(E151:J151)</f>
        <v>#DIV/0!</v>
      </c>
      <c r="Q151" s="66" t="e">
        <f>100*I151/SUM(E151:J151)</f>
        <v>#DIV/0!</v>
      </c>
      <c r="R151" s="66" t="e">
        <f>100*J151/SUM(E151:J151)</f>
        <v>#DIV/0!</v>
      </c>
    </row>
    <row r="153" spans="2:18" x14ac:dyDescent="0.2">
      <c r="B153" s="67" t="s">
        <v>322</v>
      </c>
      <c r="D153" s="69" t="e">
        <f>AVERAGE(K147:K151)</f>
        <v>#DIV/0!</v>
      </c>
    </row>
    <row r="156" spans="2:18" x14ac:dyDescent="0.2">
      <c r="B156" s="241" t="s">
        <v>328</v>
      </c>
      <c r="C156" s="241"/>
      <c r="D156" s="241"/>
      <c r="E156" s="241"/>
      <c r="F156" s="241"/>
      <c r="G156" s="241"/>
      <c r="H156" s="241"/>
      <c r="I156" s="241"/>
      <c r="J156" s="241"/>
      <c r="K156" s="241"/>
    </row>
    <row r="158" spans="2:18" s="55" customFormat="1" x14ac:dyDescent="0.2">
      <c r="B158" s="240" t="s">
        <v>86</v>
      </c>
      <c r="C158" s="240"/>
      <c r="D158" s="240"/>
      <c r="E158" s="240" t="s">
        <v>141</v>
      </c>
      <c r="F158" s="240"/>
      <c r="G158" s="240"/>
      <c r="H158" s="240"/>
      <c r="I158" s="240"/>
      <c r="J158" s="240"/>
      <c r="K158" s="53" t="s">
        <v>342</v>
      </c>
      <c r="L158" s="54"/>
      <c r="M158" s="242" t="s">
        <v>340</v>
      </c>
      <c r="N158" s="242"/>
      <c r="O158" s="242"/>
      <c r="P158" s="242"/>
      <c r="Q158" s="242"/>
      <c r="R158" s="242"/>
    </row>
    <row r="159" spans="2:18" s="55" customFormat="1" x14ac:dyDescent="0.2">
      <c r="B159" s="56" t="s">
        <v>142</v>
      </c>
      <c r="C159" s="56" t="s">
        <v>143</v>
      </c>
      <c r="D159" s="57" t="s">
        <v>144</v>
      </c>
      <c r="E159" s="56" t="s">
        <v>145</v>
      </c>
      <c r="F159" s="56" t="s">
        <v>146</v>
      </c>
      <c r="G159" s="56" t="s">
        <v>147</v>
      </c>
      <c r="H159" s="56" t="s">
        <v>148</v>
      </c>
      <c r="I159" s="56" t="s">
        <v>149</v>
      </c>
      <c r="J159" s="56" t="s">
        <v>150</v>
      </c>
      <c r="K159" s="58"/>
      <c r="L159" s="59"/>
      <c r="M159" s="60" t="s">
        <v>145</v>
      </c>
      <c r="N159" s="60" t="s">
        <v>146</v>
      </c>
      <c r="O159" s="60" t="s">
        <v>147</v>
      </c>
      <c r="P159" s="60" t="s">
        <v>148</v>
      </c>
      <c r="Q159" s="60" t="s">
        <v>149</v>
      </c>
      <c r="R159" s="60" t="s">
        <v>150</v>
      </c>
    </row>
    <row r="160" spans="2:18" x14ac:dyDescent="0.2">
      <c r="B160" s="49" t="str">
        <f t="shared" ref="B160:K160" si="67">B6</f>
        <v>q1</v>
      </c>
      <c r="C160" s="49" t="str">
        <f t="shared" si="67"/>
        <v>RO1</v>
      </c>
      <c r="D160" s="68" t="str">
        <f t="shared" si="67"/>
        <v>I am clear what is expected of me at work</v>
      </c>
      <c r="E160" s="49">
        <f t="shared" si="67"/>
        <v>0</v>
      </c>
      <c r="F160" s="49">
        <f t="shared" si="67"/>
        <v>0</v>
      </c>
      <c r="G160" s="49">
        <f t="shared" si="67"/>
        <v>0</v>
      </c>
      <c r="H160" s="49">
        <f t="shared" si="67"/>
        <v>0</v>
      </c>
      <c r="I160" s="49">
        <f t="shared" si="67"/>
        <v>0</v>
      </c>
      <c r="J160" s="49">
        <f t="shared" si="67"/>
        <v>0</v>
      </c>
      <c r="K160" s="61" t="e">
        <f t="shared" si="67"/>
        <v>#DIV/0!</v>
      </c>
      <c r="M160" s="52" t="e">
        <f>100*E160/SUM(E160:J160)</f>
        <v>#DIV/0!</v>
      </c>
      <c r="N160" s="52" t="e">
        <f>100*F160/SUM(E160:J160)</f>
        <v>#DIV/0!</v>
      </c>
      <c r="O160" s="52" t="e">
        <f>100*G160/SUM(E160:J160)</f>
        <v>#DIV/0!</v>
      </c>
      <c r="P160" s="52" t="e">
        <f>100*H160/SUM(E160:J160)</f>
        <v>#DIV/0!</v>
      </c>
      <c r="Q160" s="52" t="e">
        <f>100*I160/SUM(E160:J160)</f>
        <v>#DIV/0!</v>
      </c>
      <c r="R160" s="52" t="e">
        <f>100*J160/SUM(E160:J160)</f>
        <v>#DIV/0!</v>
      </c>
    </row>
    <row r="161" spans="2:18" x14ac:dyDescent="0.2">
      <c r="B161" s="49" t="str">
        <f t="shared" ref="B161:K161" si="68">B9</f>
        <v>q4</v>
      </c>
      <c r="C161" s="49" t="str">
        <f t="shared" si="68"/>
        <v>RO3</v>
      </c>
      <c r="D161" s="68" t="str">
        <f t="shared" si="68"/>
        <v>I know how to go about getting my job done</v>
      </c>
      <c r="E161" s="49">
        <f t="shared" si="68"/>
        <v>0</v>
      </c>
      <c r="F161" s="49">
        <f t="shared" si="68"/>
        <v>0</v>
      </c>
      <c r="G161" s="49">
        <f t="shared" si="68"/>
        <v>0</v>
      </c>
      <c r="H161" s="49">
        <f t="shared" si="68"/>
        <v>0</v>
      </c>
      <c r="I161" s="49">
        <f t="shared" si="68"/>
        <v>0</v>
      </c>
      <c r="J161" s="49">
        <f t="shared" si="68"/>
        <v>0</v>
      </c>
      <c r="K161" s="61" t="e">
        <f t="shared" si="68"/>
        <v>#DIV/0!</v>
      </c>
      <c r="M161" s="52" t="e">
        <f t="shared" ref="M161:M167" si="69">100*E161/SUM(E161:J161)</f>
        <v>#DIV/0!</v>
      </c>
      <c r="N161" s="52" t="e">
        <f t="shared" ref="N161:N167" si="70">100*F161/SUM(E161:J161)</f>
        <v>#DIV/0!</v>
      </c>
      <c r="O161" s="52" t="e">
        <f t="shared" ref="O161:O167" si="71">100*G161/SUM(E161:J161)</f>
        <v>#DIV/0!</v>
      </c>
      <c r="P161" s="52" t="e">
        <f t="shared" ref="P161:P167" si="72">100*H161/SUM(E161:J161)</f>
        <v>#DIV/0!</v>
      </c>
      <c r="Q161" s="52" t="e">
        <f t="shared" ref="Q161:Q167" si="73">100*I161/SUM(E161:J161)</f>
        <v>#DIV/0!</v>
      </c>
      <c r="R161" s="52" t="e">
        <f t="shared" ref="R161:R167" si="74">100*J161/SUM(E161:J161)</f>
        <v>#DIV/0!</v>
      </c>
    </row>
    <row r="162" spans="2:18" x14ac:dyDescent="0.2">
      <c r="B162" s="49" t="str">
        <f t="shared" ref="B162:K162" si="75">B16</f>
        <v>q11</v>
      </c>
      <c r="C162" s="49" t="str">
        <f t="shared" si="75"/>
        <v>R04</v>
      </c>
      <c r="D162" s="68" t="str">
        <f t="shared" si="75"/>
        <v>I am clear what my duties and responsibilities are</v>
      </c>
      <c r="E162" s="49">
        <f t="shared" si="75"/>
        <v>0</v>
      </c>
      <c r="F162" s="49">
        <f t="shared" si="75"/>
        <v>0</v>
      </c>
      <c r="G162" s="49">
        <f t="shared" si="75"/>
        <v>0</v>
      </c>
      <c r="H162" s="49">
        <f t="shared" si="75"/>
        <v>0</v>
      </c>
      <c r="I162" s="49">
        <f t="shared" si="75"/>
        <v>0</v>
      </c>
      <c r="J162" s="49">
        <f t="shared" si="75"/>
        <v>0</v>
      </c>
      <c r="K162" s="61" t="e">
        <f t="shared" si="75"/>
        <v>#DIV/0!</v>
      </c>
      <c r="M162" s="52" t="e">
        <f t="shared" si="69"/>
        <v>#DIV/0!</v>
      </c>
      <c r="N162" s="52" t="e">
        <f t="shared" si="70"/>
        <v>#DIV/0!</v>
      </c>
      <c r="O162" s="52" t="e">
        <f t="shared" si="71"/>
        <v>#DIV/0!</v>
      </c>
      <c r="P162" s="52" t="e">
        <f t="shared" si="72"/>
        <v>#DIV/0!</v>
      </c>
      <c r="Q162" s="52" t="e">
        <f t="shared" si="73"/>
        <v>#DIV/0!</v>
      </c>
      <c r="R162" s="52" t="e">
        <f t="shared" si="74"/>
        <v>#DIV/0!</v>
      </c>
    </row>
    <row r="163" spans="2:18" x14ac:dyDescent="0.2">
      <c r="B163" s="49" t="str">
        <f t="shared" ref="B163:K163" si="76">B18</f>
        <v>q13</v>
      </c>
      <c r="C163" s="49" t="str">
        <f t="shared" si="76"/>
        <v>RO2</v>
      </c>
      <c r="D163" s="68" t="str">
        <f t="shared" si="76"/>
        <v>I am clear about the goals and objectives for my department</v>
      </c>
      <c r="E163" s="49">
        <f t="shared" si="76"/>
        <v>0</v>
      </c>
      <c r="F163" s="49">
        <f t="shared" si="76"/>
        <v>0</v>
      </c>
      <c r="G163" s="49">
        <f t="shared" si="76"/>
        <v>0</v>
      </c>
      <c r="H163" s="49">
        <f t="shared" si="76"/>
        <v>0</v>
      </c>
      <c r="I163" s="49">
        <f t="shared" si="76"/>
        <v>0</v>
      </c>
      <c r="J163" s="49">
        <f t="shared" si="76"/>
        <v>0</v>
      </c>
      <c r="K163" s="61" t="e">
        <f t="shared" si="76"/>
        <v>#DIV/0!</v>
      </c>
      <c r="M163" s="52" t="e">
        <f t="shared" si="69"/>
        <v>#DIV/0!</v>
      </c>
      <c r="N163" s="52" t="e">
        <f t="shared" si="70"/>
        <v>#DIV/0!</v>
      </c>
      <c r="O163" s="52" t="e">
        <f t="shared" si="71"/>
        <v>#DIV/0!</v>
      </c>
      <c r="P163" s="52" t="e">
        <f t="shared" si="72"/>
        <v>#DIV/0!</v>
      </c>
      <c r="Q163" s="52" t="e">
        <f t="shared" si="73"/>
        <v>#DIV/0!</v>
      </c>
      <c r="R163" s="52" t="e">
        <f t="shared" si="74"/>
        <v>#DIV/0!</v>
      </c>
    </row>
    <row r="164" spans="2:18" x14ac:dyDescent="0.2">
      <c r="B164" s="49" t="str">
        <f t="shared" ref="B164:K164" si="77">B22</f>
        <v>q17</v>
      </c>
      <c r="C164" s="49" t="str">
        <f t="shared" si="77"/>
        <v>RO5</v>
      </c>
      <c r="D164" s="68" t="str">
        <f t="shared" si="77"/>
        <v>I understand how my work fits into the overall aim of the organisation</v>
      </c>
      <c r="E164" s="49">
        <f t="shared" si="77"/>
        <v>0</v>
      </c>
      <c r="F164" s="49">
        <f t="shared" si="77"/>
        <v>0</v>
      </c>
      <c r="G164" s="49">
        <f t="shared" si="77"/>
        <v>0</v>
      </c>
      <c r="H164" s="49">
        <f t="shared" si="77"/>
        <v>0</v>
      </c>
      <c r="I164" s="49">
        <f t="shared" si="77"/>
        <v>0</v>
      </c>
      <c r="J164" s="49">
        <f t="shared" si="77"/>
        <v>0</v>
      </c>
      <c r="K164" s="61" t="e">
        <f t="shared" si="77"/>
        <v>#DIV/0!</v>
      </c>
      <c r="M164" s="52" t="e">
        <f t="shared" si="69"/>
        <v>#DIV/0!</v>
      </c>
      <c r="N164" s="52" t="e">
        <f t="shared" si="70"/>
        <v>#DIV/0!</v>
      </c>
      <c r="O164" s="52" t="e">
        <f t="shared" si="71"/>
        <v>#DIV/0!</v>
      </c>
      <c r="P164" s="52" t="e">
        <f t="shared" si="72"/>
        <v>#DIV/0!</v>
      </c>
      <c r="Q164" s="52" t="e">
        <f t="shared" si="73"/>
        <v>#DIV/0!</v>
      </c>
      <c r="R164" s="52" t="e">
        <f t="shared" si="74"/>
        <v>#DIV/0!</v>
      </c>
    </row>
    <row r="165" spans="2:18" x14ac:dyDescent="0.2">
      <c r="B165" s="49" t="str">
        <f t="shared" ref="B165:K165" si="78">B50</f>
        <v>q45</v>
      </c>
      <c r="C165" s="49" t="str">
        <f t="shared" si="78"/>
        <v>WPRO1</v>
      </c>
      <c r="D165" s="68" t="str">
        <f t="shared" si="78"/>
        <v>I am clear who I report to</v>
      </c>
      <c r="E165" s="49">
        <f t="shared" si="78"/>
        <v>0</v>
      </c>
      <c r="F165" s="49">
        <f t="shared" si="78"/>
        <v>0</v>
      </c>
      <c r="G165" s="49">
        <f t="shared" si="78"/>
        <v>0</v>
      </c>
      <c r="H165" s="49">
        <f t="shared" si="78"/>
        <v>0</v>
      </c>
      <c r="I165" s="49">
        <f t="shared" si="78"/>
        <v>0</v>
      </c>
      <c r="J165" s="49">
        <f t="shared" si="78"/>
        <v>0</v>
      </c>
      <c r="K165" s="61" t="e">
        <f t="shared" si="78"/>
        <v>#DIV/0!</v>
      </c>
      <c r="M165" s="52" t="e">
        <f t="shared" si="69"/>
        <v>#DIV/0!</v>
      </c>
      <c r="N165" s="52" t="e">
        <f t="shared" si="70"/>
        <v>#DIV/0!</v>
      </c>
      <c r="O165" s="52" t="e">
        <f t="shared" si="71"/>
        <v>#DIV/0!</v>
      </c>
      <c r="P165" s="52" t="e">
        <f t="shared" si="72"/>
        <v>#DIV/0!</v>
      </c>
      <c r="Q165" s="52" t="e">
        <f t="shared" si="73"/>
        <v>#DIV/0!</v>
      </c>
      <c r="R165" s="52" t="e">
        <f t="shared" si="74"/>
        <v>#DIV/0!</v>
      </c>
    </row>
    <row r="166" spans="2:18" x14ac:dyDescent="0.2">
      <c r="B166" s="49" t="str">
        <f t="shared" ref="B166:K166" si="79">B64</f>
        <v>q59</v>
      </c>
      <c r="C166" s="49" t="str">
        <f t="shared" si="79"/>
        <v>WPRO2</v>
      </c>
      <c r="D166" s="68" t="str">
        <f t="shared" si="79"/>
        <v>I am informed of organisational policies and decisions</v>
      </c>
      <c r="E166" s="49">
        <f t="shared" si="79"/>
        <v>0</v>
      </c>
      <c r="F166" s="49">
        <f t="shared" si="79"/>
        <v>0</v>
      </c>
      <c r="G166" s="49">
        <f t="shared" si="79"/>
        <v>0</v>
      </c>
      <c r="H166" s="49">
        <f t="shared" si="79"/>
        <v>0</v>
      </c>
      <c r="I166" s="49">
        <f t="shared" si="79"/>
        <v>0</v>
      </c>
      <c r="J166" s="49">
        <f t="shared" si="79"/>
        <v>0</v>
      </c>
      <c r="K166" s="61" t="e">
        <f t="shared" si="79"/>
        <v>#DIV/0!</v>
      </c>
      <c r="M166" s="52" t="e">
        <f t="shared" si="69"/>
        <v>#DIV/0!</v>
      </c>
      <c r="N166" s="52" t="e">
        <f t="shared" si="70"/>
        <v>#DIV/0!</v>
      </c>
      <c r="O166" s="52" t="e">
        <f t="shared" si="71"/>
        <v>#DIV/0!</v>
      </c>
      <c r="P166" s="52" t="e">
        <f t="shared" si="72"/>
        <v>#DIV/0!</v>
      </c>
      <c r="Q166" s="52" t="e">
        <f t="shared" si="73"/>
        <v>#DIV/0!</v>
      </c>
      <c r="R166" s="52" t="e">
        <f t="shared" si="74"/>
        <v>#DIV/0!</v>
      </c>
    </row>
    <row r="167" spans="2:18" x14ac:dyDescent="0.2">
      <c r="B167" s="62" t="str">
        <f t="shared" ref="B167:K167" si="80">B65</f>
        <v>q60</v>
      </c>
      <c r="C167" s="62" t="str">
        <f t="shared" si="80"/>
        <v>WPRO3</v>
      </c>
      <c r="D167" s="74" t="str">
        <f t="shared" si="80"/>
        <v>I am informed of decisions within my team or function</v>
      </c>
      <c r="E167" s="62">
        <f t="shared" si="80"/>
        <v>0</v>
      </c>
      <c r="F167" s="62">
        <f t="shared" si="80"/>
        <v>0</v>
      </c>
      <c r="G167" s="62">
        <f t="shared" si="80"/>
        <v>0</v>
      </c>
      <c r="H167" s="62">
        <f t="shared" si="80"/>
        <v>0</v>
      </c>
      <c r="I167" s="62">
        <f t="shared" si="80"/>
        <v>0</v>
      </c>
      <c r="J167" s="62">
        <f t="shared" si="80"/>
        <v>0</v>
      </c>
      <c r="K167" s="64" t="e">
        <f t="shared" si="80"/>
        <v>#DIV/0!</v>
      </c>
      <c r="L167" s="65"/>
      <c r="M167" s="66" t="e">
        <f t="shared" si="69"/>
        <v>#DIV/0!</v>
      </c>
      <c r="N167" s="66" t="e">
        <f t="shared" si="70"/>
        <v>#DIV/0!</v>
      </c>
      <c r="O167" s="66" t="e">
        <f t="shared" si="71"/>
        <v>#DIV/0!</v>
      </c>
      <c r="P167" s="66" t="e">
        <f t="shared" si="72"/>
        <v>#DIV/0!</v>
      </c>
      <c r="Q167" s="66" t="e">
        <f t="shared" si="73"/>
        <v>#DIV/0!</v>
      </c>
      <c r="R167" s="66" t="e">
        <f t="shared" si="74"/>
        <v>#DIV/0!</v>
      </c>
    </row>
    <row r="169" spans="2:18" x14ac:dyDescent="0.2">
      <c r="B169" s="67" t="s">
        <v>322</v>
      </c>
      <c r="D169" s="69" t="e">
        <f>AVERAGE(K160:K167)</f>
        <v>#DIV/0!</v>
      </c>
    </row>
    <row r="172" spans="2:18" x14ac:dyDescent="0.2">
      <c r="B172" s="48" t="s">
        <v>329</v>
      </c>
    </row>
    <row r="174" spans="2:18" s="55" customFormat="1" x14ac:dyDescent="0.2">
      <c r="B174" s="240" t="s">
        <v>86</v>
      </c>
      <c r="C174" s="240"/>
      <c r="D174" s="240"/>
      <c r="E174" s="240" t="s">
        <v>141</v>
      </c>
      <c r="F174" s="240"/>
      <c r="G174" s="240"/>
      <c r="H174" s="240"/>
      <c r="I174" s="240"/>
      <c r="J174" s="240"/>
      <c r="K174" s="53" t="s">
        <v>342</v>
      </c>
      <c r="L174" s="54"/>
      <c r="M174" s="242" t="s">
        <v>340</v>
      </c>
      <c r="N174" s="242"/>
      <c r="O174" s="242"/>
      <c r="P174" s="242"/>
      <c r="Q174" s="242"/>
      <c r="R174" s="242"/>
    </row>
    <row r="175" spans="2:18" s="55" customFormat="1" x14ac:dyDescent="0.2">
      <c r="B175" s="56" t="s">
        <v>142</v>
      </c>
      <c r="C175" s="56" t="s">
        <v>143</v>
      </c>
      <c r="D175" s="57" t="s">
        <v>144</v>
      </c>
      <c r="E175" s="56" t="s">
        <v>145</v>
      </c>
      <c r="F175" s="56" t="s">
        <v>146</v>
      </c>
      <c r="G175" s="56" t="s">
        <v>147</v>
      </c>
      <c r="H175" s="56" t="s">
        <v>148</v>
      </c>
      <c r="I175" s="56" t="s">
        <v>149</v>
      </c>
      <c r="J175" s="56" t="s">
        <v>150</v>
      </c>
      <c r="K175" s="58"/>
      <c r="L175" s="59"/>
      <c r="M175" s="60" t="s">
        <v>145</v>
      </c>
      <c r="N175" s="60" t="s">
        <v>146</v>
      </c>
      <c r="O175" s="60" t="s">
        <v>147</v>
      </c>
      <c r="P175" s="60" t="s">
        <v>148</v>
      </c>
      <c r="Q175" s="60" t="s">
        <v>149</v>
      </c>
      <c r="R175" s="60" t="s">
        <v>150</v>
      </c>
    </row>
    <row r="176" spans="2:18" x14ac:dyDescent="0.2">
      <c r="B176" s="49" t="str">
        <f t="shared" ref="B176:K176" si="81">B31</f>
        <v>q26</v>
      </c>
      <c r="C176" s="49" t="str">
        <f t="shared" si="81"/>
        <v>CH2</v>
      </c>
      <c r="D176" s="68" t="str">
        <f t="shared" si="81"/>
        <v>I have sufficient opportunities to question managers about change at work</v>
      </c>
      <c r="E176" s="49">
        <f t="shared" si="81"/>
        <v>0</v>
      </c>
      <c r="F176" s="49">
        <f t="shared" si="81"/>
        <v>0</v>
      </c>
      <c r="G176" s="49">
        <f t="shared" si="81"/>
        <v>0</v>
      </c>
      <c r="H176" s="49">
        <f t="shared" si="81"/>
        <v>0</v>
      </c>
      <c r="I176" s="49">
        <f t="shared" si="81"/>
        <v>0</v>
      </c>
      <c r="J176" s="49">
        <f t="shared" si="81"/>
        <v>0</v>
      </c>
      <c r="K176" s="61" t="e">
        <f t="shared" si="81"/>
        <v>#DIV/0!</v>
      </c>
      <c r="M176" s="52" t="e">
        <f>100*E176/SUM(E176:J176)</f>
        <v>#DIV/0!</v>
      </c>
      <c r="N176" s="52" t="e">
        <f>100*F176/SUM(E176:J176)</f>
        <v>#DIV/0!</v>
      </c>
      <c r="O176" s="52" t="e">
        <f>100*G176/SUM(E176:J176)</f>
        <v>#DIV/0!</v>
      </c>
      <c r="P176" s="52" t="e">
        <f>100*H176/SUM(E176:J176)</f>
        <v>#DIV/0!</v>
      </c>
      <c r="Q176" s="52" t="e">
        <f>100*I176/SUM(E176:J176)</f>
        <v>#DIV/0!</v>
      </c>
      <c r="R176" s="52" t="e">
        <f>100*J176/SUM(E176:J176)</f>
        <v>#DIV/0!</v>
      </c>
    </row>
    <row r="177" spans="2:18" x14ac:dyDescent="0.2">
      <c r="B177" s="49" t="str">
        <f t="shared" ref="B177:K177" si="82">B33</f>
        <v>q28</v>
      </c>
      <c r="C177" s="49" t="str">
        <f t="shared" si="82"/>
        <v>CH1</v>
      </c>
      <c r="D177" s="68" t="str">
        <f t="shared" si="82"/>
        <v>Staff are always consulted about change at work</v>
      </c>
      <c r="E177" s="49">
        <f t="shared" si="82"/>
        <v>0</v>
      </c>
      <c r="F177" s="49">
        <f t="shared" si="82"/>
        <v>0</v>
      </c>
      <c r="G177" s="49">
        <f t="shared" si="82"/>
        <v>0</v>
      </c>
      <c r="H177" s="49">
        <f t="shared" si="82"/>
        <v>0</v>
      </c>
      <c r="I177" s="49">
        <f t="shared" si="82"/>
        <v>0</v>
      </c>
      <c r="J177" s="49">
        <f t="shared" si="82"/>
        <v>0</v>
      </c>
      <c r="K177" s="61" t="e">
        <f t="shared" si="82"/>
        <v>#DIV/0!</v>
      </c>
      <c r="M177" s="52" t="e">
        <f>100*E177/SUM(E177:J177)</f>
        <v>#DIV/0!</v>
      </c>
      <c r="N177" s="52" t="e">
        <f>100*F177/SUM(E177:J177)</f>
        <v>#DIV/0!</v>
      </c>
      <c r="O177" s="52" t="e">
        <f>100*G177/SUM(E177:J177)</f>
        <v>#DIV/0!</v>
      </c>
      <c r="P177" s="52" t="e">
        <f>100*H177/SUM(E177:J177)</f>
        <v>#DIV/0!</v>
      </c>
      <c r="Q177" s="52" t="e">
        <f>100*I177/SUM(E177:J177)</f>
        <v>#DIV/0!</v>
      </c>
      <c r="R177" s="52" t="e">
        <f>100*J177/SUM(E177:J177)</f>
        <v>#DIV/0!</v>
      </c>
    </row>
    <row r="178" spans="2:18" x14ac:dyDescent="0.2">
      <c r="B178" s="49" t="str">
        <f t="shared" ref="B178:K178" si="83">B37</f>
        <v>q32</v>
      </c>
      <c r="C178" s="49" t="str">
        <f t="shared" si="83"/>
        <v>CH3</v>
      </c>
      <c r="D178" s="68" t="str">
        <f t="shared" si="83"/>
        <v>When changes are made at work, I am clear how they will work out in practice</v>
      </c>
      <c r="E178" s="49">
        <f t="shared" si="83"/>
        <v>0</v>
      </c>
      <c r="F178" s="49">
        <f t="shared" si="83"/>
        <v>0</v>
      </c>
      <c r="G178" s="49">
        <f t="shared" si="83"/>
        <v>0</v>
      </c>
      <c r="H178" s="49">
        <f t="shared" si="83"/>
        <v>0</v>
      </c>
      <c r="I178" s="49">
        <f t="shared" si="83"/>
        <v>0</v>
      </c>
      <c r="J178" s="49">
        <f t="shared" si="83"/>
        <v>0</v>
      </c>
      <c r="K178" s="61" t="e">
        <f t="shared" si="83"/>
        <v>#DIV/0!</v>
      </c>
      <c r="M178" s="52" t="e">
        <f>100*E178/SUM(E178:J178)</f>
        <v>#DIV/0!</v>
      </c>
      <c r="N178" s="52" t="e">
        <f>100*F178/SUM(E178:J178)</f>
        <v>#DIV/0!</v>
      </c>
      <c r="O178" s="52" t="e">
        <f>100*G178/SUM(E178:J178)</f>
        <v>#DIV/0!</v>
      </c>
      <c r="P178" s="52" t="e">
        <f>100*H178/SUM(E178:J178)</f>
        <v>#DIV/0!</v>
      </c>
      <c r="Q178" s="52" t="e">
        <f>100*I178/SUM(E178:J178)</f>
        <v>#DIV/0!</v>
      </c>
      <c r="R178" s="52" t="e">
        <f>100*J178/SUM(E178:J178)</f>
        <v>#DIV/0!</v>
      </c>
    </row>
    <row r="179" spans="2:18" x14ac:dyDescent="0.2">
      <c r="B179" s="62" t="str">
        <f t="shared" ref="B179:K179" si="84">B44</f>
        <v>q39</v>
      </c>
      <c r="C179" s="62" t="str">
        <f t="shared" si="84"/>
        <v>WPCH1</v>
      </c>
      <c r="D179" s="74" t="str">
        <f t="shared" si="84"/>
        <v>The pace of change (whether too fast or too slow) is a source of pressure for me</v>
      </c>
      <c r="E179" s="62">
        <f t="shared" si="84"/>
        <v>0</v>
      </c>
      <c r="F179" s="62">
        <f t="shared" si="84"/>
        <v>0</v>
      </c>
      <c r="G179" s="62">
        <f t="shared" si="84"/>
        <v>0</v>
      </c>
      <c r="H179" s="62">
        <f t="shared" si="84"/>
        <v>0</v>
      </c>
      <c r="I179" s="62">
        <f t="shared" si="84"/>
        <v>0</v>
      </c>
      <c r="J179" s="62">
        <f t="shared" si="84"/>
        <v>0</v>
      </c>
      <c r="K179" s="64" t="e">
        <f t="shared" si="84"/>
        <v>#DIV/0!</v>
      </c>
      <c r="L179" s="65"/>
      <c r="M179" s="66" t="e">
        <f>100*E179/SUM(E179:J179)</f>
        <v>#DIV/0!</v>
      </c>
      <c r="N179" s="66" t="e">
        <f>100*F179/SUM(E179:J179)</f>
        <v>#DIV/0!</v>
      </c>
      <c r="O179" s="66" t="e">
        <f>100*G179/SUM(E179:J179)</f>
        <v>#DIV/0!</v>
      </c>
      <c r="P179" s="66" t="e">
        <f>100*H179/SUM(E179:J179)</f>
        <v>#DIV/0!</v>
      </c>
      <c r="Q179" s="66" t="e">
        <f>100*I179/SUM(E179:J179)</f>
        <v>#DIV/0!</v>
      </c>
      <c r="R179" s="66" t="e">
        <f>100*J179/SUM(E179:J179)</f>
        <v>#DIV/0!</v>
      </c>
    </row>
    <row r="181" spans="2:18" x14ac:dyDescent="0.2">
      <c r="B181" s="67" t="s">
        <v>322</v>
      </c>
      <c r="D181" s="69" t="e">
        <f>AVERAGE(K176:K179)</f>
        <v>#DIV/0!</v>
      </c>
    </row>
    <row r="184" spans="2:18" x14ac:dyDescent="0.2">
      <c r="B184" s="48" t="s">
        <v>330</v>
      </c>
    </row>
    <row r="186" spans="2:18" s="55" customFormat="1" x14ac:dyDescent="0.2">
      <c r="B186" s="240" t="s">
        <v>86</v>
      </c>
      <c r="C186" s="240"/>
      <c r="D186" s="240"/>
      <c r="E186" s="240" t="s">
        <v>141</v>
      </c>
      <c r="F186" s="240"/>
      <c r="G186" s="240"/>
      <c r="H186" s="240"/>
      <c r="I186" s="240"/>
      <c r="J186" s="240"/>
      <c r="K186" s="53" t="s">
        <v>342</v>
      </c>
      <c r="L186" s="54"/>
      <c r="M186" s="242" t="s">
        <v>340</v>
      </c>
      <c r="N186" s="242"/>
      <c r="O186" s="242"/>
      <c r="P186" s="242"/>
      <c r="Q186" s="242"/>
      <c r="R186" s="242"/>
    </row>
    <row r="187" spans="2:18" s="55" customFormat="1" x14ac:dyDescent="0.2">
      <c r="B187" s="56" t="s">
        <v>142</v>
      </c>
      <c r="C187" s="56" t="s">
        <v>143</v>
      </c>
      <c r="D187" s="57" t="s">
        <v>144</v>
      </c>
      <c r="E187" s="56" t="s">
        <v>145</v>
      </c>
      <c r="F187" s="56" t="s">
        <v>146</v>
      </c>
      <c r="G187" s="56" t="s">
        <v>147</v>
      </c>
      <c r="H187" s="56" t="s">
        <v>148</v>
      </c>
      <c r="I187" s="56" t="s">
        <v>149</v>
      </c>
      <c r="J187" s="56" t="s">
        <v>150</v>
      </c>
      <c r="K187" s="58"/>
      <c r="L187" s="59"/>
      <c r="M187" s="60" t="s">
        <v>145</v>
      </c>
      <c r="N187" s="60" t="s">
        <v>146</v>
      </c>
      <c r="O187" s="60" t="s">
        <v>147</v>
      </c>
      <c r="P187" s="60" t="s">
        <v>148</v>
      </c>
      <c r="Q187" s="60" t="s">
        <v>149</v>
      </c>
      <c r="R187" s="60" t="s">
        <v>150</v>
      </c>
    </row>
    <row r="188" spans="2:18" x14ac:dyDescent="0.2">
      <c r="B188" s="49" t="str">
        <f t="shared" ref="B188:K188" si="85">B43</f>
        <v>q38</v>
      </c>
      <c r="C188" s="49" t="str">
        <f t="shared" si="85"/>
        <v>WPRC1</v>
      </c>
      <c r="D188" s="68" t="str">
        <f t="shared" si="85"/>
        <v>I feel I am fairly paid for the work I do</v>
      </c>
      <c r="E188" s="49">
        <f t="shared" si="85"/>
        <v>0</v>
      </c>
      <c r="F188" s="49">
        <f t="shared" si="85"/>
        <v>0</v>
      </c>
      <c r="G188" s="49">
        <f t="shared" si="85"/>
        <v>0</v>
      </c>
      <c r="H188" s="49">
        <f t="shared" si="85"/>
        <v>0</v>
      </c>
      <c r="I188" s="49">
        <f t="shared" si="85"/>
        <v>0</v>
      </c>
      <c r="J188" s="49">
        <f t="shared" si="85"/>
        <v>0</v>
      </c>
      <c r="K188" s="61" t="e">
        <f t="shared" si="85"/>
        <v>#DIV/0!</v>
      </c>
      <c r="M188" s="52" t="e">
        <f>100*E188/SUM(E188:J188)</f>
        <v>#DIV/0!</v>
      </c>
      <c r="N188" s="52" t="e">
        <f>100*F188/SUM(E188:J188)</f>
        <v>#DIV/0!</v>
      </c>
      <c r="O188" s="52" t="e">
        <f>100*G188/SUM(E188:J188)</f>
        <v>#DIV/0!</v>
      </c>
      <c r="P188" s="52" t="e">
        <f>100*H188/SUM(E188:J188)</f>
        <v>#DIV/0!</v>
      </c>
      <c r="Q188" s="52" t="e">
        <f>100*I188/SUM(E188:J188)</f>
        <v>#DIV/0!</v>
      </c>
      <c r="R188" s="52" t="e">
        <f>100*J188/SUM(E188:J188)</f>
        <v>#DIV/0!</v>
      </c>
    </row>
    <row r="189" spans="2:18" x14ac:dyDescent="0.2">
      <c r="B189" s="49" t="str">
        <f t="shared" ref="B189:K189" si="86">B45</f>
        <v>q40</v>
      </c>
      <c r="C189" s="49" t="str">
        <f t="shared" si="86"/>
        <v>WPRC2</v>
      </c>
      <c r="D189" s="68" t="str">
        <f t="shared" si="86"/>
        <v>I am happy with the non-monetary benefits I receive</v>
      </c>
      <c r="E189" s="49">
        <f t="shared" si="86"/>
        <v>0</v>
      </c>
      <c r="F189" s="49">
        <f t="shared" si="86"/>
        <v>0</v>
      </c>
      <c r="G189" s="49">
        <f t="shared" si="86"/>
        <v>0</v>
      </c>
      <c r="H189" s="49">
        <f t="shared" si="86"/>
        <v>0</v>
      </c>
      <c r="I189" s="49">
        <f t="shared" si="86"/>
        <v>0</v>
      </c>
      <c r="J189" s="49">
        <f t="shared" si="86"/>
        <v>0</v>
      </c>
      <c r="K189" s="61" t="e">
        <f t="shared" si="86"/>
        <v>#DIV/0!</v>
      </c>
      <c r="M189" s="52" t="e">
        <f>100*E189/SUM(E189:J189)</f>
        <v>#DIV/0!</v>
      </c>
      <c r="N189" s="52" t="e">
        <f>100*F189/SUM(E189:J189)</f>
        <v>#DIV/0!</v>
      </c>
      <c r="O189" s="52" t="e">
        <f>100*G189/SUM(E189:J189)</f>
        <v>#DIV/0!</v>
      </c>
      <c r="P189" s="52" t="e">
        <f>100*H189/SUM(E189:J189)</f>
        <v>#DIV/0!</v>
      </c>
      <c r="Q189" s="52" t="e">
        <f>100*I189/SUM(E189:J189)</f>
        <v>#DIV/0!</v>
      </c>
      <c r="R189" s="52" t="e">
        <f>100*J189/SUM(E189:J189)</f>
        <v>#DIV/0!</v>
      </c>
    </row>
    <row r="190" spans="2:18" x14ac:dyDescent="0.2">
      <c r="B190" s="49" t="str">
        <f t="shared" ref="B190:K190" si="87">B46</f>
        <v>q41</v>
      </c>
      <c r="C190" s="49" t="str">
        <f t="shared" si="87"/>
        <v>WPRC3</v>
      </c>
      <c r="D190" s="68" t="str">
        <f t="shared" si="87"/>
        <v>I feel that my contribution is valued</v>
      </c>
      <c r="E190" s="49">
        <f t="shared" si="87"/>
        <v>0</v>
      </c>
      <c r="F190" s="49">
        <f t="shared" si="87"/>
        <v>0</v>
      </c>
      <c r="G190" s="49">
        <f t="shared" si="87"/>
        <v>0</v>
      </c>
      <c r="H190" s="49">
        <f t="shared" si="87"/>
        <v>0</v>
      </c>
      <c r="I190" s="49">
        <f t="shared" si="87"/>
        <v>0</v>
      </c>
      <c r="J190" s="49">
        <f t="shared" si="87"/>
        <v>0</v>
      </c>
      <c r="K190" s="61" t="e">
        <f t="shared" si="87"/>
        <v>#DIV/0!</v>
      </c>
      <c r="M190" s="52" t="e">
        <f>100*E190/SUM(E190:J190)</f>
        <v>#DIV/0!</v>
      </c>
      <c r="N190" s="52" t="e">
        <f>100*F190/SUM(E190:J190)</f>
        <v>#DIV/0!</v>
      </c>
      <c r="O190" s="52" t="e">
        <f>100*G190/SUM(E190:J190)</f>
        <v>#DIV/0!</v>
      </c>
      <c r="P190" s="52" t="e">
        <f>100*H190/SUM(E190:J190)</f>
        <v>#DIV/0!</v>
      </c>
      <c r="Q190" s="52" t="e">
        <f>100*I190/SUM(E190:J190)</f>
        <v>#DIV/0!</v>
      </c>
      <c r="R190" s="52" t="e">
        <f>100*J190/SUM(E190:J190)</f>
        <v>#DIV/0!</v>
      </c>
    </row>
    <row r="191" spans="2:18" x14ac:dyDescent="0.2">
      <c r="B191" s="62" t="str">
        <f t="shared" ref="B191:K191" si="88">B52</f>
        <v>q47</v>
      </c>
      <c r="C191" s="62" t="str">
        <f t="shared" si="88"/>
        <v>WPRC4</v>
      </c>
      <c r="D191" s="74" t="str">
        <f t="shared" si="88"/>
        <v>I receive positive feedback when I do a job well</v>
      </c>
      <c r="E191" s="62">
        <f t="shared" si="88"/>
        <v>0</v>
      </c>
      <c r="F191" s="62">
        <f t="shared" si="88"/>
        <v>0</v>
      </c>
      <c r="G191" s="62">
        <f t="shared" si="88"/>
        <v>0</v>
      </c>
      <c r="H191" s="62">
        <f t="shared" si="88"/>
        <v>0</v>
      </c>
      <c r="I191" s="62">
        <f t="shared" si="88"/>
        <v>0</v>
      </c>
      <c r="J191" s="62">
        <f t="shared" si="88"/>
        <v>0</v>
      </c>
      <c r="K191" s="64" t="e">
        <f t="shared" si="88"/>
        <v>#DIV/0!</v>
      </c>
      <c r="L191" s="65"/>
      <c r="M191" s="66" t="e">
        <f>100*E191/SUM(E191:J191)</f>
        <v>#DIV/0!</v>
      </c>
      <c r="N191" s="66" t="e">
        <f>100*F191/SUM(E191:J191)</f>
        <v>#DIV/0!</v>
      </c>
      <c r="O191" s="66" t="e">
        <f>100*G191/SUM(E191:J191)</f>
        <v>#DIV/0!</v>
      </c>
      <c r="P191" s="66" t="e">
        <f>100*H191/SUM(E191:J191)</f>
        <v>#DIV/0!</v>
      </c>
      <c r="Q191" s="66" t="e">
        <f>100*I191/SUM(E191:J191)</f>
        <v>#DIV/0!</v>
      </c>
      <c r="R191" s="66" t="e">
        <f>100*J191/SUM(E191:J191)</f>
        <v>#DIV/0!</v>
      </c>
    </row>
    <row r="193" spans="2:18" x14ac:dyDescent="0.2">
      <c r="B193" s="67" t="s">
        <v>322</v>
      </c>
      <c r="D193" s="69" t="e">
        <f>AVERAGE(K188:K191)</f>
        <v>#DIV/0!</v>
      </c>
    </row>
    <row r="196" spans="2:18" x14ac:dyDescent="0.2">
      <c r="B196" s="48" t="s">
        <v>331</v>
      </c>
    </row>
    <row r="198" spans="2:18" s="55" customFormat="1" x14ac:dyDescent="0.2">
      <c r="B198" s="240" t="s">
        <v>86</v>
      </c>
      <c r="C198" s="240"/>
      <c r="D198" s="240"/>
      <c r="E198" s="240" t="s">
        <v>141</v>
      </c>
      <c r="F198" s="240"/>
      <c r="G198" s="240"/>
      <c r="H198" s="240"/>
      <c r="I198" s="240"/>
      <c r="J198" s="240"/>
      <c r="K198" s="53" t="s">
        <v>342</v>
      </c>
      <c r="L198" s="54"/>
      <c r="M198" s="242" t="s">
        <v>340</v>
      </c>
      <c r="N198" s="242"/>
      <c r="O198" s="242"/>
      <c r="P198" s="242"/>
      <c r="Q198" s="242"/>
      <c r="R198" s="242"/>
    </row>
    <row r="199" spans="2:18" s="55" customFormat="1" x14ac:dyDescent="0.2">
      <c r="B199" s="56" t="s">
        <v>142</v>
      </c>
      <c r="C199" s="56" t="s">
        <v>143</v>
      </c>
      <c r="D199" s="57" t="s">
        <v>144</v>
      </c>
      <c r="E199" s="56" t="s">
        <v>145</v>
      </c>
      <c r="F199" s="56" t="s">
        <v>146</v>
      </c>
      <c r="G199" s="56" t="s">
        <v>147</v>
      </c>
      <c r="H199" s="56" t="s">
        <v>148</v>
      </c>
      <c r="I199" s="56" t="s">
        <v>149</v>
      </c>
      <c r="J199" s="56" t="s">
        <v>150</v>
      </c>
      <c r="K199" s="58"/>
      <c r="L199" s="59"/>
      <c r="M199" s="60" t="s">
        <v>145</v>
      </c>
      <c r="N199" s="60" t="s">
        <v>146</v>
      </c>
      <c r="O199" s="60" t="s">
        <v>147</v>
      </c>
      <c r="P199" s="60" t="s">
        <v>148</v>
      </c>
      <c r="Q199" s="60" t="s">
        <v>149</v>
      </c>
      <c r="R199" s="60" t="s">
        <v>150</v>
      </c>
    </row>
    <row r="200" spans="2:18" x14ac:dyDescent="0.2">
      <c r="B200" s="49" t="str">
        <f t="shared" ref="B200:K200" si="89">B54</f>
        <v>q49</v>
      </c>
      <c r="C200" s="49" t="str">
        <f t="shared" si="89"/>
        <v>WPDE8</v>
      </c>
      <c r="D200" s="68" t="str">
        <f t="shared" si="89"/>
        <v>I am concerned about my safety at work</v>
      </c>
      <c r="E200" s="49">
        <f t="shared" si="89"/>
        <v>0</v>
      </c>
      <c r="F200" s="49">
        <f t="shared" si="89"/>
        <v>0</v>
      </c>
      <c r="G200" s="49">
        <f t="shared" si="89"/>
        <v>0</v>
      </c>
      <c r="H200" s="49">
        <f t="shared" si="89"/>
        <v>0</v>
      </c>
      <c r="I200" s="49">
        <f t="shared" si="89"/>
        <v>0</v>
      </c>
      <c r="J200" s="49">
        <f t="shared" si="89"/>
        <v>0</v>
      </c>
      <c r="K200" s="61" t="e">
        <f t="shared" si="89"/>
        <v>#DIV/0!</v>
      </c>
      <c r="M200" s="52" t="e">
        <f>100*E200/SUM(E200:J200)</f>
        <v>#DIV/0!</v>
      </c>
      <c r="N200" s="52" t="e">
        <f>100*F200/SUM(E200:J200)</f>
        <v>#DIV/0!</v>
      </c>
      <c r="O200" s="52" t="e">
        <f>100*G200/SUM(E200:J200)</f>
        <v>#DIV/0!</v>
      </c>
      <c r="P200" s="52" t="e">
        <f>100*H200/SUM(E200:J200)</f>
        <v>#DIV/0!</v>
      </c>
      <c r="Q200" s="52" t="e">
        <f>100*I200/SUM(E200:J200)</f>
        <v>#DIV/0!</v>
      </c>
      <c r="R200" s="52" t="e">
        <f>100*J200/SUM(E200:J200)</f>
        <v>#DIV/0!</v>
      </c>
    </row>
    <row r="201" spans="2:18" x14ac:dyDescent="0.2">
      <c r="B201" s="62" t="str">
        <f t="shared" ref="B201:K201" si="90">B55</f>
        <v>q50</v>
      </c>
      <c r="C201" s="62" t="str">
        <f t="shared" si="90"/>
        <v>WPDE9</v>
      </c>
      <c r="D201" s="74" t="str">
        <f t="shared" si="90"/>
        <v>I am concerned about my health at work</v>
      </c>
      <c r="E201" s="62">
        <f t="shared" si="90"/>
        <v>0</v>
      </c>
      <c r="F201" s="62">
        <f t="shared" si="90"/>
        <v>0</v>
      </c>
      <c r="G201" s="62">
        <f t="shared" si="90"/>
        <v>0</v>
      </c>
      <c r="H201" s="62">
        <f t="shared" si="90"/>
        <v>0</v>
      </c>
      <c r="I201" s="62">
        <f t="shared" si="90"/>
        <v>0</v>
      </c>
      <c r="J201" s="62">
        <f t="shared" si="90"/>
        <v>0</v>
      </c>
      <c r="K201" s="64" t="e">
        <f t="shared" si="90"/>
        <v>#DIV/0!</v>
      </c>
      <c r="L201" s="65"/>
      <c r="M201" s="66" t="e">
        <f>100*E201/SUM(E201:J201)</f>
        <v>#DIV/0!</v>
      </c>
      <c r="N201" s="66" t="e">
        <f>100*F201/SUM(E201:J201)</f>
        <v>#DIV/0!</v>
      </c>
      <c r="O201" s="66" t="e">
        <f>100*G201/SUM(E201:J201)</f>
        <v>#DIV/0!</v>
      </c>
      <c r="P201" s="66" t="e">
        <f>100*H201/SUM(E201:J201)</f>
        <v>#DIV/0!</v>
      </c>
      <c r="Q201" s="66" t="e">
        <f>100*I201/SUM(E201:J201)</f>
        <v>#DIV/0!</v>
      </c>
      <c r="R201" s="66" t="e">
        <f>100*J201/SUM(E201:J201)</f>
        <v>#DIV/0!</v>
      </c>
    </row>
    <row r="203" spans="2:18" x14ac:dyDescent="0.2">
      <c r="B203" s="67" t="s">
        <v>322</v>
      </c>
      <c r="D203" s="69" t="e">
        <f>AVERAGE(K200:K201)</f>
        <v>#DIV/0!</v>
      </c>
    </row>
    <row r="206" spans="2:18" x14ac:dyDescent="0.2">
      <c r="B206" s="48" t="s">
        <v>332</v>
      </c>
    </row>
    <row r="208" spans="2:18" s="55" customFormat="1" x14ac:dyDescent="0.2">
      <c r="B208" s="240" t="s">
        <v>86</v>
      </c>
      <c r="C208" s="240"/>
      <c r="D208" s="240"/>
      <c r="E208" s="240" t="s">
        <v>141</v>
      </c>
      <c r="F208" s="240"/>
      <c r="G208" s="240"/>
      <c r="H208" s="240"/>
      <c r="I208" s="240"/>
      <c r="J208" s="240"/>
      <c r="K208" s="53" t="s">
        <v>342</v>
      </c>
      <c r="L208" s="54"/>
      <c r="M208" s="242" t="s">
        <v>340</v>
      </c>
      <c r="N208" s="242"/>
      <c r="O208" s="242"/>
      <c r="P208" s="242"/>
      <c r="Q208" s="242"/>
      <c r="R208" s="242"/>
    </row>
    <row r="209" spans="2:18" s="55" customFormat="1" x14ac:dyDescent="0.2">
      <c r="B209" s="56" t="s">
        <v>142</v>
      </c>
      <c r="C209" s="56" t="s">
        <v>143</v>
      </c>
      <c r="D209" s="57" t="s">
        <v>144</v>
      </c>
      <c r="E209" s="56" t="s">
        <v>145</v>
      </c>
      <c r="F209" s="56" t="s">
        <v>146</v>
      </c>
      <c r="G209" s="56" t="s">
        <v>147</v>
      </c>
      <c r="H209" s="56" t="s">
        <v>148</v>
      </c>
      <c r="I209" s="56" t="s">
        <v>149</v>
      </c>
      <c r="J209" s="56" t="s">
        <v>150</v>
      </c>
      <c r="K209" s="58"/>
      <c r="L209" s="59"/>
      <c r="M209" s="60" t="s">
        <v>145</v>
      </c>
      <c r="N209" s="60" t="s">
        <v>146</v>
      </c>
      <c r="O209" s="60" t="s">
        <v>147</v>
      </c>
      <c r="P209" s="60" t="s">
        <v>148</v>
      </c>
      <c r="Q209" s="60" t="s">
        <v>149</v>
      </c>
      <c r="R209" s="60" t="s">
        <v>150</v>
      </c>
    </row>
    <row r="210" spans="2:18" x14ac:dyDescent="0.2">
      <c r="B210" s="49" t="str">
        <f t="shared" ref="B210:K210" si="91">B67</f>
        <v>q62</v>
      </c>
      <c r="C210" s="49" t="str">
        <f t="shared" si="91"/>
        <v>WPIN1</v>
      </c>
      <c r="D210" s="68" t="str">
        <f t="shared" si="91"/>
        <v>Pressure at work causes me to come to work when I am not well enough to work</v>
      </c>
      <c r="E210" s="49">
        <f t="shared" si="91"/>
        <v>0</v>
      </c>
      <c r="F210" s="49">
        <f t="shared" si="91"/>
        <v>0</v>
      </c>
      <c r="G210" s="49">
        <f t="shared" si="91"/>
        <v>0</v>
      </c>
      <c r="H210" s="49">
        <f t="shared" si="91"/>
        <v>0</v>
      </c>
      <c r="I210" s="49">
        <f t="shared" si="91"/>
        <v>0</v>
      </c>
      <c r="J210" s="49">
        <f t="shared" si="91"/>
        <v>0</v>
      </c>
      <c r="K210" s="61" t="e">
        <f t="shared" si="91"/>
        <v>#DIV/0!</v>
      </c>
      <c r="M210" s="52" t="e">
        <f t="shared" ref="M210:M215" si="92">100*E210/SUM(E210:J210)</f>
        <v>#DIV/0!</v>
      </c>
      <c r="N210" s="52" t="e">
        <f t="shared" ref="N210:N215" si="93">100*F210/SUM(E210:J210)</f>
        <v>#DIV/0!</v>
      </c>
      <c r="O210" s="52" t="e">
        <f t="shared" ref="O210:O215" si="94">100*G210/SUM(E210:J210)</f>
        <v>#DIV/0!</v>
      </c>
      <c r="P210" s="52" t="e">
        <f t="shared" ref="P210:P215" si="95">100*H210/SUM(E210:J210)</f>
        <v>#DIV/0!</v>
      </c>
      <c r="Q210" s="52" t="e">
        <f t="shared" ref="Q210:Q215" si="96">100*I210/SUM(E210:J210)</f>
        <v>#DIV/0!</v>
      </c>
      <c r="R210" s="52" t="e">
        <f t="shared" ref="R210:R215" si="97">100*J210/SUM(E210:J210)</f>
        <v>#DIV/0!</v>
      </c>
    </row>
    <row r="211" spans="2:18" x14ac:dyDescent="0.2">
      <c r="B211" s="49" t="str">
        <f t="shared" ref="B211:K211" si="98">B68</f>
        <v>q63</v>
      </c>
      <c r="C211" s="49" t="str">
        <f t="shared" si="98"/>
        <v>WPIN2</v>
      </c>
      <c r="D211" s="68" t="str">
        <f t="shared" si="98"/>
        <v>Pressure at work causes me to do my job less well</v>
      </c>
      <c r="E211" s="49">
        <f t="shared" si="98"/>
        <v>0</v>
      </c>
      <c r="F211" s="49">
        <f t="shared" si="98"/>
        <v>0</v>
      </c>
      <c r="G211" s="49">
        <f t="shared" si="98"/>
        <v>0</v>
      </c>
      <c r="H211" s="49">
        <f t="shared" si="98"/>
        <v>0</v>
      </c>
      <c r="I211" s="49">
        <f t="shared" si="98"/>
        <v>0</v>
      </c>
      <c r="J211" s="49">
        <f t="shared" si="98"/>
        <v>0</v>
      </c>
      <c r="K211" s="61" t="e">
        <f t="shared" si="98"/>
        <v>#DIV/0!</v>
      </c>
      <c r="M211" s="52" t="e">
        <f t="shared" si="92"/>
        <v>#DIV/0!</v>
      </c>
      <c r="N211" s="52" t="e">
        <f t="shared" si="93"/>
        <v>#DIV/0!</v>
      </c>
      <c r="O211" s="52" t="e">
        <f t="shared" si="94"/>
        <v>#DIV/0!</v>
      </c>
      <c r="P211" s="52" t="e">
        <f t="shared" si="95"/>
        <v>#DIV/0!</v>
      </c>
      <c r="Q211" s="52" t="e">
        <f t="shared" si="96"/>
        <v>#DIV/0!</v>
      </c>
      <c r="R211" s="52" t="e">
        <f t="shared" si="97"/>
        <v>#DIV/0!</v>
      </c>
    </row>
    <row r="212" spans="2:18" x14ac:dyDescent="0.2">
      <c r="B212" s="49" t="str">
        <f t="shared" ref="B212:K212" si="99">B69</f>
        <v>q64</v>
      </c>
      <c r="C212" s="49" t="str">
        <f t="shared" si="99"/>
        <v>WPIN3</v>
      </c>
      <c r="D212" s="68" t="str">
        <f t="shared" si="99"/>
        <v>I have taken time off due to pressure at work</v>
      </c>
      <c r="E212" s="49">
        <f t="shared" si="99"/>
        <v>0</v>
      </c>
      <c r="F212" s="49">
        <f t="shared" si="99"/>
        <v>0</v>
      </c>
      <c r="G212" s="49">
        <f t="shared" si="99"/>
        <v>0</v>
      </c>
      <c r="H212" s="49">
        <f t="shared" si="99"/>
        <v>0</v>
      </c>
      <c r="I212" s="49">
        <f t="shared" si="99"/>
        <v>0</v>
      </c>
      <c r="J212" s="49">
        <f t="shared" si="99"/>
        <v>0</v>
      </c>
      <c r="K212" s="61" t="e">
        <f t="shared" si="99"/>
        <v>#DIV/0!</v>
      </c>
      <c r="M212" s="52" t="e">
        <f t="shared" si="92"/>
        <v>#DIV/0!</v>
      </c>
      <c r="N212" s="52" t="e">
        <f t="shared" si="93"/>
        <v>#DIV/0!</v>
      </c>
      <c r="O212" s="52" t="e">
        <f t="shared" si="94"/>
        <v>#DIV/0!</v>
      </c>
      <c r="P212" s="52" t="e">
        <f t="shared" si="95"/>
        <v>#DIV/0!</v>
      </c>
      <c r="Q212" s="52" t="e">
        <f t="shared" si="96"/>
        <v>#DIV/0!</v>
      </c>
      <c r="R212" s="52" t="e">
        <f t="shared" si="97"/>
        <v>#DIV/0!</v>
      </c>
    </row>
    <row r="213" spans="2:18" x14ac:dyDescent="0.2">
      <c r="B213" s="49" t="str">
        <f t="shared" ref="B213:K213" si="100">B70</f>
        <v>q65</v>
      </c>
      <c r="C213" s="49" t="str">
        <f t="shared" si="100"/>
        <v>WPIN4</v>
      </c>
      <c r="D213" s="68" t="str">
        <f t="shared" si="100"/>
        <v>I have considered leaving this organisation due to pressure at work</v>
      </c>
      <c r="E213" s="49">
        <f t="shared" si="100"/>
        <v>0</v>
      </c>
      <c r="F213" s="49">
        <f t="shared" si="100"/>
        <v>0</v>
      </c>
      <c r="G213" s="49">
        <f t="shared" si="100"/>
        <v>0</v>
      </c>
      <c r="H213" s="49">
        <f t="shared" si="100"/>
        <v>0</v>
      </c>
      <c r="I213" s="49">
        <f t="shared" si="100"/>
        <v>0</v>
      </c>
      <c r="J213" s="49">
        <f t="shared" si="100"/>
        <v>0</v>
      </c>
      <c r="K213" s="61" t="e">
        <f t="shared" si="100"/>
        <v>#DIV/0!</v>
      </c>
      <c r="M213" s="52" t="e">
        <f t="shared" si="92"/>
        <v>#DIV/0!</v>
      </c>
      <c r="N213" s="52" t="e">
        <f t="shared" si="93"/>
        <v>#DIV/0!</v>
      </c>
      <c r="O213" s="52" t="e">
        <f t="shared" si="94"/>
        <v>#DIV/0!</v>
      </c>
      <c r="P213" s="52" t="e">
        <f t="shared" si="95"/>
        <v>#DIV/0!</v>
      </c>
      <c r="Q213" s="52" t="e">
        <f t="shared" si="96"/>
        <v>#DIV/0!</v>
      </c>
      <c r="R213" s="52" t="e">
        <f t="shared" si="97"/>
        <v>#DIV/0!</v>
      </c>
    </row>
    <row r="214" spans="2:18" x14ac:dyDescent="0.2">
      <c r="B214" s="49" t="str">
        <f t="shared" ref="B214:K214" si="101">B71</f>
        <v>q66</v>
      </c>
      <c r="C214" s="49" t="str">
        <f t="shared" si="101"/>
        <v>WPIN5</v>
      </c>
      <c r="D214" s="68" t="str">
        <f t="shared" si="101"/>
        <v>Pressure at work has affected my health whilst working in this organisation</v>
      </c>
      <c r="E214" s="49">
        <f t="shared" si="101"/>
        <v>0</v>
      </c>
      <c r="F214" s="49">
        <f t="shared" si="101"/>
        <v>0</v>
      </c>
      <c r="G214" s="49">
        <f t="shared" si="101"/>
        <v>0</v>
      </c>
      <c r="H214" s="49">
        <f t="shared" si="101"/>
        <v>0</v>
      </c>
      <c r="I214" s="49">
        <f t="shared" si="101"/>
        <v>0</v>
      </c>
      <c r="J214" s="49">
        <f t="shared" si="101"/>
        <v>0</v>
      </c>
      <c r="K214" s="61" t="e">
        <f t="shared" si="101"/>
        <v>#DIV/0!</v>
      </c>
      <c r="M214" s="52" t="e">
        <f t="shared" si="92"/>
        <v>#DIV/0!</v>
      </c>
      <c r="N214" s="52" t="e">
        <f t="shared" si="93"/>
        <v>#DIV/0!</v>
      </c>
      <c r="O214" s="52" t="e">
        <f t="shared" si="94"/>
        <v>#DIV/0!</v>
      </c>
      <c r="P214" s="52" t="e">
        <f t="shared" si="95"/>
        <v>#DIV/0!</v>
      </c>
      <c r="Q214" s="52" t="e">
        <f t="shared" si="96"/>
        <v>#DIV/0!</v>
      </c>
      <c r="R214" s="52" t="e">
        <f t="shared" si="97"/>
        <v>#DIV/0!</v>
      </c>
    </row>
    <row r="215" spans="2:18" x14ac:dyDescent="0.2">
      <c r="B215" s="62" t="str">
        <f t="shared" ref="B215:K215" si="102">B72</f>
        <v>q67</v>
      </c>
      <c r="C215" s="62" t="str">
        <f t="shared" si="102"/>
        <v>WPIN6</v>
      </c>
      <c r="D215" s="74" t="str">
        <f t="shared" si="102"/>
        <v>Morale is low in this organisation</v>
      </c>
      <c r="E215" s="62">
        <f t="shared" si="102"/>
        <v>0</v>
      </c>
      <c r="F215" s="62">
        <f t="shared" si="102"/>
        <v>0</v>
      </c>
      <c r="G215" s="62">
        <f t="shared" si="102"/>
        <v>0</v>
      </c>
      <c r="H215" s="62">
        <f t="shared" si="102"/>
        <v>0</v>
      </c>
      <c r="I215" s="62">
        <f t="shared" si="102"/>
        <v>0</v>
      </c>
      <c r="J215" s="62">
        <f t="shared" si="102"/>
        <v>0</v>
      </c>
      <c r="K215" s="64" t="e">
        <f t="shared" si="102"/>
        <v>#DIV/0!</v>
      </c>
      <c r="L215" s="65"/>
      <c r="M215" s="66" t="e">
        <f t="shared" si="92"/>
        <v>#DIV/0!</v>
      </c>
      <c r="N215" s="66" t="e">
        <f t="shared" si="93"/>
        <v>#DIV/0!</v>
      </c>
      <c r="O215" s="66" t="e">
        <f t="shared" si="94"/>
        <v>#DIV/0!</v>
      </c>
      <c r="P215" s="66" t="e">
        <f t="shared" si="95"/>
        <v>#DIV/0!</v>
      </c>
      <c r="Q215" s="66" t="e">
        <f t="shared" si="96"/>
        <v>#DIV/0!</v>
      </c>
      <c r="R215" s="66" t="e">
        <f t="shared" si="97"/>
        <v>#DIV/0!</v>
      </c>
    </row>
    <row r="217" spans="2:18" x14ac:dyDescent="0.2">
      <c r="B217" s="67" t="s">
        <v>322</v>
      </c>
      <c r="D217" s="75" t="e">
        <f>AVERAGE(K210:K215)</f>
        <v>#DIV/0!</v>
      </c>
    </row>
  </sheetData>
  <sheetProtection sheet="1" objects="1" scenarios="1"/>
  <mergeCells count="31">
    <mergeCell ref="M198:R198"/>
    <mergeCell ref="M208:R208"/>
    <mergeCell ref="M145:R145"/>
    <mergeCell ref="M158:R158"/>
    <mergeCell ref="M174:R174"/>
    <mergeCell ref="M186:R186"/>
    <mergeCell ref="B208:D208"/>
    <mergeCell ref="E208:J208"/>
    <mergeCell ref="B186:D186"/>
    <mergeCell ref="E186:J186"/>
    <mergeCell ref="B198:D198"/>
    <mergeCell ref="E198:J198"/>
    <mergeCell ref="B145:D145"/>
    <mergeCell ref="E145:J145"/>
    <mergeCell ref="M4:R4"/>
    <mergeCell ref="M83:R83"/>
    <mergeCell ref="M108:R108"/>
    <mergeCell ref="M125:R125"/>
    <mergeCell ref="B158:D158"/>
    <mergeCell ref="E158:J158"/>
    <mergeCell ref="B156:K156"/>
    <mergeCell ref="B174:D174"/>
    <mergeCell ref="E174:J174"/>
    <mergeCell ref="B125:D125"/>
    <mergeCell ref="E125:J125"/>
    <mergeCell ref="B108:D108"/>
    <mergeCell ref="E4:J4"/>
    <mergeCell ref="E83:J83"/>
    <mergeCell ref="E108:J108"/>
    <mergeCell ref="B4:D4"/>
    <mergeCell ref="B83:D83"/>
  </mergeCells>
  <phoneticPr fontId="0" type="noConversion"/>
  <pageMargins left="0.75" right="0.75" top="0.72" bottom="0.68" header="0.5" footer="0.5"/>
  <pageSetup paperSize="9" orientation="portrait" r:id="rId1"/>
  <headerFooter alignWithMargins="0"/>
  <rowBreaks count="2" manualBreakCount="2">
    <brk id="75" max="16383" man="1"/>
    <brk id="169"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B3:L583"/>
  <sheetViews>
    <sheetView showGridLines="0" showRowColHeaders="0" workbookViewId="0"/>
  </sheetViews>
  <sheetFormatPr defaultRowHeight="10.199999999999999" x14ac:dyDescent="0.2"/>
  <cols>
    <col min="1" max="1" width="3.140625" customWidth="1"/>
    <col min="2" max="2" width="5.140625" customWidth="1"/>
  </cols>
  <sheetData>
    <row r="3" spans="2:12" ht="13.2" x14ac:dyDescent="0.25">
      <c r="E3" s="247" t="s">
        <v>333</v>
      </c>
      <c r="F3" s="247"/>
      <c r="G3" s="247"/>
      <c r="H3" s="247"/>
      <c r="I3" s="247"/>
      <c r="J3" s="247"/>
      <c r="K3" s="247"/>
    </row>
    <row r="6" spans="2:12" ht="13.2" x14ac:dyDescent="0.25">
      <c r="E6" s="247" t="s">
        <v>334</v>
      </c>
      <c r="F6" s="247"/>
      <c r="G6" s="247"/>
      <c r="H6" s="247"/>
      <c r="I6" s="247"/>
      <c r="J6" s="247"/>
      <c r="K6" s="247"/>
    </row>
    <row r="9" spans="2:12" x14ac:dyDescent="0.2">
      <c r="E9" s="246" t="str">
        <f>IF(ISBLANK('Working Set'!CL4), "", 'Working Set'!CL4)</f>
        <v/>
      </c>
      <c r="F9" s="246"/>
      <c r="G9" s="246"/>
      <c r="H9" s="246"/>
      <c r="I9" s="246"/>
      <c r="J9" s="246"/>
      <c r="K9" s="246"/>
    </row>
    <row r="12" spans="2:12" ht="13.2" x14ac:dyDescent="0.25">
      <c r="B12" s="245" t="str">
        <f>Subtotals!B81</f>
        <v>Demands (workload, work patterns, working environment)</v>
      </c>
      <c r="C12" s="245"/>
      <c r="D12" s="245"/>
      <c r="E12" s="245"/>
      <c r="F12" s="245"/>
      <c r="G12" s="245"/>
      <c r="H12" s="245"/>
      <c r="I12" s="245"/>
      <c r="J12" s="245"/>
      <c r="K12" s="245"/>
      <c r="L12" s="245"/>
    </row>
    <row r="45" spans="2:11" x14ac:dyDescent="0.2">
      <c r="B45" s="23" t="str">
        <f>Subtotals!B101</f>
        <v>q61</v>
      </c>
      <c r="C45" s="23" t="str">
        <f>Subtotals!D66</f>
        <v>I work more than 48 hours per week</v>
      </c>
      <c r="D45" s="23"/>
      <c r="E45" s="23"/>
      <c r="F45" s="23"/>
      <c r="G45" s="23"/>
      <c r="H45" s="23"/>
      <c r="I45" s="23"/>
      <c r="J45" s="23"/>
      <c r="K45" s="23"/>
    </row>
    <row r="46" spans="2:11" x14ac:dyDescent="0.2">
      <c r="B46" s="23" t="str">
        <f>Subtotals!B100</f>
        <v>q55</v>
      </c>
      <c r="C46" s="23" t="str">
        <f>Subtotals!D60</f>
        <v>I find the work I do repetitive and boring</v>
      </c>
      <c r="D46" s="23"/>
      <c r="E46" s="23"/>
      <c r="F46" s="23"/>
      <c r="G46" s="23"/>
      <c r="H46" s="23"/>
      <c r="I46" s="23"/>
      <c r="J46" s="23"/>
      <c r="K46" s="23"/>
    </row>
    <row r="47" spans="2:11" x14ac:dyDescent="0.2">
      <c r="B47" s="23" t="str">
        <f>Subtotals!B99</f>
        <v>q54</v>
      </c>
      <c r="C47" s="23" t="str">
        <f>Subtotals!D59</f>
        <v>The type of work I do is emotionally distressing</v>
      </c>
      <c r="D47" s="23"/>
      <c r="E47" s="23"/>
      <c r="F47" s="23"/>
      <c r="G47" s="23"/>
      <c r="H47" s="23"/>
      <c r="I47" s="23"/>
      <c r="J47" s="23"/>
      <c r="K47" s="23"/>
    </row>
    <row r="48" spans="2:11" x14ac:dyDescent="0.2">
      <c r="B48" s="23" t="str">
        <f>Subtotals!B98</f>
        <v>q51</v>
      </c>
      <c r="C48" s="23" t="str">
        <f>Subtotals!D98</f>
        <v>The welfare facilities are adequate (e.g. toilets, wash facilities)</v>
      </c>
      <c r="D48" s="23"/>
      <c r="E48" s="23"/>
      <c r="F48" s="23"/>
      <c r="G48" s="23"/>
      <c r="H48" s="23"/>
      <c r="I48" s="23"/>
      <c r="J48" s="23"/>
      <c r="K48" s="23"/>
    </row>
    <row r="49" spans="2:12" x14ac:dyDescent="0.2">
      <c r="B49" s="23" t="str">
        <f>Subtotals!B97</f>
        <v>q48</v>
      </c>
      <c r="C49" s="23" t="str">
        <f>Subtotals!D53</f>
        <v>I lack the skills I need to do my job</v>
      </c>
      <c r="D49" s="23"/>
      <c r="E49" s="23"/>
      <c r="F49" s="23"/>
      <c r="G49" s="23"/>
      <c r="H49" s="23"/>
      <c r="I49" s="23"/>
      <c r="J49" s="23"/>
      <c r="K49" s="23"/>
    </row>
    <row r="50" spans="2:12" s="24" customFormat="1" ht="23.25" customHeight="1" x14ac:dyDescent="0.2">
      <c r="B50" s="23" t="str">
        <f>Subtotals!B96</f>
        <v>q46</v>
      </c>
      <c r="C50" s="248" t="str">
        <f>Subtotals!D51</f>
        <v>Recent incidents at work have been a source of pressure (e.g. threat of redundancy, death of a colleague, violence at work)</v>
      </c>
      <c r="D50" s="248"/>
      <c r="E50" s="248"/>
      <c r="F50" s="248"/>
      <c r="G50" s="248"/>
      <c r="H50" s="248"/>
      <c r="I50" s="248"/>
      <c r="J50" s="248"/>
      <c r="K50" s="248"/>
      <c r="L50" s="248"/>
    </row>
    <row r="51" spans="2:12" x14ac:dyDescent="0.2">
      <c r="B51" s="23" t="str">
        <f>Subtotals!B95</f>
        <v>q44</v>
      </c>
      <c r="C51" s="23" t="str">
        <f>Subtotals!D49</f>
        <v>My work area is well designed and laid out for the job I do</v>
      </c>
      <c r="D51" s="23"/>
      <c r="E51" s="23"/>
      <c r="F51" s="23"/>
      <c r="G51" s="23"/>
      <c r="H51" s="23"/>
      <c r="I51" s="23"/>
      <c r="J51" s="23"/>
      <c r="K51" s="23"/>
    </row>
    <row r="52" spans="2:12" x14ac:dyDescent="0.2">
      <c r="B52" s="23" t="str">
        <f>Subtotals!B94</f>
        <v>q42</v>
      </c>
      <c r="C52" s="23" t="str">
        <f>Subtotals!D47</f>
        <v>The work environment is comfortable</v>
      </c>
      <c r="D52" s="23"/>
      <c r="E52" s="23"/>
      <c r="F52" s="23"/>
      <c r="G52" s="23"/>
      <c r="H52" s="23"/>
      <c r="I52" s="23"/>
      <c r="J52" s="23"/>
      <c r="K52" s="23"/>
    </row>
    <row r="53" spans="2:12" x14ac:dyDescent="0.2">
      <c r="B53" s="23" t="str">
        <f>Subtotals!B93</f>
        <v>q36</v>
      </c>
      <c r="C53" s="23" t="str">
        <f>Subtotals!D41</f>
        <v>My work patterns/arrangements (e.g. hours, shifts) suit me</v>
      </c>
      <c r="D53" s="23"/>
      <c r="E53" s="23"/>
      <c r="F53" s="23"/>
      <c r="G53" s="23"/>
      <c r="H53" s="23"/>
      <c r="I53" s="23"/>
      <c r="J53" s="23"/>
      <c r="K53" s="23"/>
    </row>
    <row r="54" spans="2:12" x14ac:dyDescent="0.2">
      <c r="B54" s="23" t="str">
        <f>Subtotals!B92</f>
        <v>q22</v>
      </c>
      <c r="C54" s="23" t="str">
        <f>Subtotals!D27</f>
        <v>I have unrealistic time pressures</v>
      </c>
      <c r="D54" s="23"/>
      <c r="E54" s="23"/>
      <c r="F54" s="23"/>
      <c r="G54" s="23"/>
      <c r="H54" s="23"/>
      <c r="I54" s="23"/>
      <c r="J54" s="23"/>
      <c r="K54" s="23"/>
    </row>
    <row r="55" spans="2:12" x14ac:dyDescent="0.2">
      <c r="B55" s="23" t="str">
        <f>Subtotals!B91</f>
        <v>q20</v>
      </c>
      <c r="C55" s="23" t="str">
        <f>Subtotals!D25</f>
        <v>I have to work very fast</v>
      </c>
      <c r="D55" s="23"/>
      <c r="E55" s="23"/>
      <c r="F55" s="23"/>
      <c r="G55" s="23"/>
      <c r="H55" s="23"/>
      <c r="I55" s="23"/>
      <c r="J55" s="23"/>
      <c r="K55" s="23"/>
    </row>
    <row r="56" spans="2:12" x14ac:dyDescent="0.2">
      <c r="B56" s="23" t="str">
        <f>Subtotals!B90</f>
        <v>q18</v>
      </c>
      <c r="C56" s="23" t="str">
        <f>Subtotals!D23</f>
        <v>I am pressured to work long hours</v>
      </c>
      <c r="D56" s="23"/>
      <c r="E56" s="23"/>
      <c r="F56" s="23"/>
      <c r="G56" s="23"/>
      <c r="H56" s="23"/>
      <c r="I56" s="23"/>
      <c r="J56" s="23"/>
      <c r="K56" s="23"/>
    </row>
    <row r="57" spans="2:12" x14ac:dyDescent="0.2">
      <c r="B57" s="23" t="str">
        <f>Subtotals!B89</f>
        <v>q16</v>
      </c>
      <c r="C57" s="23" t="str">
        <f>Subtotals!D21</f>
        <v>I am unable to take sufficient breaks</v>
      </c>
      <c r="D57" s="23"/>
      <c r="E57" s="23"/>
      <c r="F57" s="23"/>
      <c r="G57" s="23"/>
      <c r="H57" s="23"/>
      <c r="I57" s="23"/>
      <c r="J57" s="23"/>
      <c r="K57" s="23"/>
    </row>
    <row r="58" spans="2:12" x14ac:dyDescent="0.2">
      <c r="B58" s="23" t="str">
        <f>Subtotals!B88</f>
        <v>q12</v>
      </c>
      <c r="C58" s="23" t="str">
        <f>Subtotals!D17</f>
        <v>I have to neglect some tasks because I have too much to do</v>
      </c>
      <c r="D58" s="23"/>
      <c r="E58" s="23"/>
      <c r="F58" s="23"/>
      <c r="G58" s="23"/>
      <c r="H58" s="23"/>
      <c r="I58" s="23"/>
      <c r="J58" s="23"/>
      <c r="K58" s="23"/>
    </row>
    <row r="59" spans="2:12" x14ac:dyDescent="0.2">
      <c r="B59" s="23" t="str">
        <f>Subtotals!B87</f>
        <v>q9</v>
      </c>
      <c r="C59" s="23" t="str">
        <f>Subtotals!D14</f>
        <v>I have to work very intensively</v>
      </c>
      <c r="D59" s="23"/>
      <c r="E59" s="23"/>
      <c r="F59" s="23"/>
      <c r="G59" s="23"/>
      <c r="H59" s="23"/>
      <c r="I59" s="23"/>
      <c r="J59" s="23"/>
      <c r="K59" s="23"/>
    </row>
    <row r="60" spans="2:12" x14ac:dyDescent="0.2">
      <c r="B60" s="23" t="str">
        <f>Subtotals!B86</f>
        <v>q6</v>
      </c>
      <c r="C60" s="23" t="str">
        <f>Subtotals!D11</f>
        <v>I have unachievable deadlines</v>
      </c>
      <c r="D60" s="23"/>
      <c r="E60" s="23"/>
      <c r="F60" s="23"/>
      <c r="G60" s="23"/>
      <c r="H60" s="23"/>
      <c r="I60" s="23"/>
      <c r="J60" s="23"/>
      <c r="K60" s="23"/>
    </row>
    <row r="61" spans="2:12" x14ac:dyDescent="0.2">
      <c r="B61" s="23" t="str">
        <f>Subtotals!B85</f>
        <v>q3</v>
      </c>
      <c r="C61" s="23" t="str">
        <f>Subtotals!D8</f>
        <v>Different groups at work demand things from me that are hard to combine</v>
      </c>
      <c r="D61" s="23"/>
      <c r="E61" s="23"/>
      <c r="F61" s="23"/>
      <c r="G61" s="23"/>
      <c r="H61" s="23"/>
      <c r="I61" s="23"/>
      <c r="J61" s="23"/>
      <c r="K61" s="23"/>
    </row>
    <row r="70" spans="2:12" ht="13.2" x14ac:dyDescent="0.25">
      <c r="E70" s="245" t="str">
        <f>IF(OR(E3="&lt;TITLE&gt;", E3=""),"",E3)</f>
        <v/>
      </c>
      <c r="F70" s="245"/>
      <c r="G70" s="245"/>
      <c r="H70" s="245"/>
      <c r="I70" s="245"/>
      <c r="J70" s="245"/>
      <c r="K70" s="245"/>
    </row>
    <row r="73" spans="2:12" ht="13.2" x14ac:dyDescent="0.25">
      <c r="E73" s="245" t="str">
        <f>IF(OR(E6="&lt;DATE&gt;", E6=""),"",E6)</f>
        <v/>
      </c>
      <c r="F73" s="245"/>
      <c r="G73" s="245"/>
      <c r="H73" s="245"/>
      <c r="I73" s="245"/>
      <c r="J73" s="245"/>
      <c r="K73" s="245"/>
    </row>
    <row r="76" spans="2:12" x14ac:dyDescent="0.2">
      <c r="E76" s="243" t="str">
        <f>IF(E9="","",E9)</f>
        <v/>
      </c>
      <c r="F76" s="243"/>
      <c r="G76" s="243"/>
      <c r="H76" s="243"/>
      <c r="I76" s="243"/>
      <c r="J76" s="243"/>
      <c r="K76" s="243"/>
    </row>
    <row r="79" spans="2:12" ht="13.2" x14ac:dyDescent="0.25">
      <c r="B79" s="245" t="str">
        <f>Subtotals!B106</f>
        <v>Control (how much say the person has in the way they do their work)</v>
      </c>
      <c r="C79" s="245"/>
      <c r="D79" s="245"/>
      <c r="E79" s="245"/>
      <c r="F79" s="245"/>
      <c r="G79" s="245"/>
      <c r="H79" s="245"/>
      <c r="I79" s="245"/>
      <c r="J79" s="245"/>
      <c r="K79" s="245"/>
      <c r="L79" s="245"/>
    </row>
    <row r="112" spans="2:3" x14ac:dyDescent="0.2">
      <c r="B112" t="str">
        <f>Subtotals!B118</f>
        <v>q58</v>
      </c>
      <c r="C112" t="str">
        <f>Subtotals!D118</f>
        <v>I am consulted about organisational policies and decisions</v>
      </c>
    </row>
    <row r="113" spans="2:3" x14ac:dyDescent="0.2">
      <c r="B113" t="str">
        <f>Subtotals!B117</f>
        <v>q53</v>
      </c>
      <c r="C113" t="str">
        <f>Subtotals!D117</f>
        <v>I am involved in decisions made by my team/function</v>
      </c>
    </row>
    <row r="114" spans="2:3" x14ac:dyDescent="0.2">
      <c r="B114" t="str">
        <f>Subtotals!B116</f>
        <v>q37</v>
      </c>
      <c r="C114" t="str">
        <f>Subtotals!D116</f>
        <v>I feel my job is secure</v>
      </c>
    </row>
    <row r="115" spans="2:3" x14ac:dyDescent="0.2">
      <c r="B115" t="str">
        <f>Subtotals!B115</f>
        <v>q30</v>
      </c>
      <c r="C115" t="str">
        <f>Subtotals!D115</f>
        <v>My working time can be flexible</v>
      </c>
    </row>
    <row r="116" spans="2:3" x14ac:dyDescent="0.2">
      <c r="B116" t="str">
        <f>Subtotals!B114</f>
        <v>q25</v>
      </c>
      <c r="C116" t="str">
        <f>Subtotals!D114</f>
        <v>I have some say over the way I work</v>
      </c>
    </row>
    <row r="117" spans="2:3" x14ac:dyDescent="0.2">
      <c r="B117" t="str">
        <f>Subtotals!B113</f>
        <v>q19</v>
      </c>
      <c r="C117" t="str">
        <f>Subtotals!D113</f>
        <v>I have a choice in deciding what I do at work</v>
      </c>
    </row>
    <row r="118" spans="2:3" x14ac:dyDescent="0.2">
      <c r="B118" t="str">
        <f>Subtotals!B112</f>
        <v>q15</v>
      </c>
      <c r="C118" t="str">
        <f>Subtotals!D112</f>
        <v>I have a choice in deciding how to do my work</v>
      </c>
    </row>
    <row r="119" spans="2:3" x14ac:dyDescent="0.2">
      <c r="B119" t="str">
        <f>Subtotals!B111</f>
        <v>q10</v>
      </c>
      <c r="C119" t="str">
        <f>Subtotals!D111</f>
        <v>I have a say in my own work speed</v>
      </c>
    </row>
    <row r="120" spans="2:3" x14ac:dyDescent="0.2">
      <c r="B120" t="str">
        <f>Subtotals!B110</f>
        <v>q2</v>
      </c>
      <c r="C120" t="str">
        <f>Subtotals!D110</f>
        <v>I can decide when to take a break</v>
      </c>
    </row>
    <row r="137" spans="5:11" ht="13.2" x14ac:dyDescent="0.25">
      <c r="E137" s="245" t="str">
        <f>IF(OR(E3="&lt;TITLE&gt;", E3=""),"",E3)</f>
        <v/>
      </c>
      <c r="F137" s="245"/>
      <c r="G137" s="245"/>
      <c r="H137" s="245"/>
      <c r="I137" s="245"/>
      <c r="J137" s="245"/>
      <c r="K137" s="245"/>
    </row>
    <row r="140" spans="5:11" ht="13.2" x14ac:dyDescent="0.25">
      <c r="E140" s="245" t="str">
        <f>IF(OR(E6="&lt;DATE&gt;", E6=""),"",E6)</f>
        <v/>
      </c>
      <c r="F140" s="245"/>
      <c r="G140" s="245"/>
      <c r="H140" s="245"/>
      <c r="I140" s="245"/>
      <c r="J140" s="245"/>
      <c r="K140" s="245"/>
    </row>
    <row r="143" spans="5:11" x14ac:dyDescent="0.2">
      <c r="E143" s="243" t="str">
        <f>IF(E9="","",E9)</f>
        <v/>
      </c>
      <c r="F143" s="243"/>
      <c r="G143" s="243"/>
      <c r="H143" s="243"/>
      <c r="I143" s="243"/>
      <c r="J143" s="243"/>
      <c r="K143" s="243"/>
    </row>
    <row r="146" spans="2:12" ht="13.2" x14ac:dyDescent="0.25">
      <c r="B146" s="245" t="str">
        <f>Subtotals!B123</f>
        <v>Support (encouragement, sponsorship, resources, line management and colleagues)</v>
      </c>
      <c r="C146" s="245"/>
      <c r="D146" s="245"/>
      <c r="E146" s="245"/>
      <c r="F146" s="245"/>
      <c r="G146" s="245"/>
      <c r="H146" s="245"/>
      <c r="I146" s="245"/>
      <c r="J146" s="245"/>
      <c r="K146" s="245"/>
      <c r="L146" s="245"/>
    </row>
    <row r="179" spans="2:3" x14ac:dyDescent="0.2">
      <c r="B179" t="str">
        <f>Subtotals!B138</f>
        <v>q56</v>
      </c>
      <c r="C179" t="str">
        <f>Subtotals!D138</f>
        <v>Senior managers are supportive of employees</v>
      </c>
    </row>
    <row r="180" spans="2:3" x14ac:dyDescent="0.2">
      <c r="B180" t="str">
        <f>Subtotals!B137</f>
        <v>q52</v>
      </c>
      <c r="C180" t="str">
        <f>Subtotals!D137</f>
        <v>I receive the training I need to do my job</v>
      </c>
    </row>
    <row r="181" spans="2:3" x14ac:dyDescent="0.2">
      <c r="B181" t="str">
        <f>Subtotals!B136</f>
        <v>q43</v>
      </c>
      <c r="C181" t="str">
        <f>Subtotals!D136</f>
        <v>The equipment I use is adequate to do my job</v>
      </c>
    </row>
    <row r="182" spans="2:3" x14ac:dyDescent="0.2">
      <c r="B182" t="str">
        <f>Subtotals!B135</f>
        <v>q35</v>
      </c>
      <c r="C182" t="str">
        <f>Subtotals!D135</f>
        <v>My line manager encourages me at work</v>
      </c>
    </row>
    <row r="183" spans="2:3" x14ac:dyDescent="0.2">
      <c r="B183" t="str">
        <f>Subtotals!B134</f>
        <v>q33</v>
      </c>
      <c r="C183" t="str">
        <f>Subtotals!D134</f>
        <v>I am supported through emotionally demanding work</v>
      </c>
    </row>
    <row r="184" spans="2:3" x14ac:dyDescent="0.2">
      <c r="B184" t="str">
        <f>Subtotals!B133</f>
        <v>q31</v>
      </c>
      <c r="C184" t="str">
        <f>Subtotals!D133</f>
        <v>My colleagues are willing to listen to my work-related problems</v>
      </c>
    </row>
    <row r="185" spans="2:3" x14ac:dyDescent="0.2">
      <c r="B185" t="str">
        <f>Subtotals!B132</f>
        <v>q29</v>
      </c>
      <c r="C185" t="str">
        <f>Subtotals!D132</f>
        <v>I can talk to my line manager about something that has upset or annoyed me at work</v>
      </c>
    </row>
    <row r="186" spans="2:3" x14ac:dyDescent="0.2">
      <c r="B186" t="str">
        <f>Subtotals!B131</f>
        <v>q27</v>
      </c>
      <c r="C186" t="str">
        <f>Subtotals!D131</f>
        <v>I receive the respect at work I deserve from colleagues</v>
      </c>
    </row>
    <row r="187" spans="2:3" x14ac:dyDescent="0.2">
      <c r="B187" t="str">
        <f>Subtotals!B130</f>
        <v>q24</v>
      </c>
      <c r="C187" t="str">
        <f>Subtotals!D130</f>
        <v>I get the help and support I need from colleagues</v>
      </c>
    </row>
    <row r="188" spans="2:3" x14ac:dyDescent="0.2">
      <c r="B188" t="str">
        <f>Subtotals!B129</f>
        <v>q23</v>
      </c>
      <c r="C188" t="str">
        <f>Subtotals!D129</f>
        <v>I can rely on my line manager to help me out with a work problem</v>
      </c>
    </row>
    <row r="189" spans="2:3" x14ac:dyDescent="0.2">
      <c r="B189" t="str">
        <f>Subtotals!B128</f>
        <v>q8</v>
      </c>
      <c r="C189" t="str">
        <f>Subtotals!D128</f>
        <v>I am given supportive feedback on the work I do</v>
      </c>
    </row>
    <row r="190" spans="2:3" x14ac:dyDescent="0.2">
      <c r="B190" t="str">
        <f>Subtotals!B127</f>
        <v>q7</v>
      </c>
      <c r="C190" t="str">
        <f>Subtotals!D127</f>
        <v>If work gets difficult, my colleagues will help me</v>
      </c>
    </row>
    <row r="204" spans="5:11" ht="13.2" x14ac:dyDescent="0.25">
      <c r="E204" s="245" t="str">
        <f>IF(OR(E3="&lt;TITLE&gt;", E3=""),"",E3)</f>
        <v/>
      </c>
      <c r="F204" s="245"/>
      <c r="G204" s="245"/>
      <c r="H204" s="245"/>
      <c r="I204" s="245"/>
      <c r="J204" s="245"/>
      <c r="K204" s="245"/>
    </row>
    <row r="207" spans="5:11" ht="13.2" x14ac:dyDescent="0.25">
      <c r="E207" s="245" t="str">
        <f>IF(OR(E6="&lt;DATE&gt;", E6=""),"",E6)</f>
        <v/>
      </c>
      <c r="F207" s="245"/>
      <c r="G207" s="245"/>
      <c r="H207" s="245"/>
      <c r="I207" s="245"/>
      <c r="J207" s="245"/>
      <c r="K207" s="245"/>
    </row>
    <row r="210" spans="2:12" x14ac:dyDescent="0.2">
      <c r="E210" s="243" t="str">
        <f>IF(E9="","",E9)</f>
        <v/>
      </c>
      <c r="F210" s="243"/>
      <c r="G210" s="243"/>
      <c r="H210" s="243"/>
      <c r="I210" s="243"/>
      <c r="J210" s="243"/>
      <c r="K210" s="243"/>
    </row>
    <row r="213" spans="2:12" ht="25.5" customHeight="1" x14ac:dyDescent="0.25">
      <c r="B213" s="244" t="str">
        <f>Subtotals!B143</f>
        <v>Relationships (promoting positive working to avoid conflict and dealing with unacceptable behaviour)</v>
      </c>
      <c r="C213" s="244"/>
      <c r="D213" s="244"/>
      <c r="E213" s="244"/>
      <c r="F213" s="244"/>
      <c r="G213" s="244"/>
      <c r="H213" s="244"/>
      <c r="I213" s="244"/>
      <c r="J213" s="244"/>
      <c r="K213" s="244"/>
      <c r="L213" s="244"/>
    </row>
    <row r="246" spans="2:3" x14ac:dyDescent="0.2">
      <c r="B246" t="str">
        <f>Subtotals!B151</f>
        <v>q57</v>
      </c>
      <c r="C246" t="str">
        <f>Subtotals!D151</f>
        <v>I am unfairly treated</v>
      </c>
    </row>
    <row r="247" spans="2:3" x14ac:dyDescent="0.2">
      <c r="B247" t="str">
        <f>Subtotals!B150</f>
        <v>q34</v>
      </c>
      <c r="C247" t="str">
        <f>Subtotals!D150</f>
        <v>Relationships at work are strained</v>
      </c>
    </row>
    <row r="248" spans="2:3" x14ac:dyDescent="0.2">
      <c r="B248" t="str">
        <f>Subtotals!B149</f>
        <v>q21</v>
      </c>
      <c r="C248" t="str">
        <f>Subtotals!D149</f>
        <v>I am subject to bullying at work</v>
      </c>
    </row>
    <row r="249" spans="2:3" x14ac:dyDescent="0.2">
      <c r="B249" t="str">
        <f>Subtotals!B148</f>
        <v>q14</v>
      </c>
      <c r="C249" t="str">
        <f>Subtotals!D148</f>
        <v>There is friction or anger between colleagues</v>
      </c>
    </row>
    <row r="250" spans="2:3" x14ac:dyDescent="0.2">
      <c r="B250" t="str">
        <f>Subtotals!B147</f>
        <v>q5</v>
      </c>
      <c r="C250" t="str">
        <f>Subtotals!D147</f>
        <v>I am subject to personal harassment in the form of unkind words or behaviour</v>
      </c>
    </row>
    <row r="270" spans="5:11" ht="13.2" x14ac:dyDescent="0.25">
      <c r="E270" s="245" t="str">
        <f>IF(OR(E3="&lt;TITLE&gt;", E3=""),"",E3)</f>
        <v/>
      </c>
      <c r="F270" s="245"/>
      <c r="G270" s="245"/>
      <c r="H270" s="245"/>
      <c r="I270" s="245"/>
      <c r="J270" s="245"/>
      <c r="K270" s="245"/>
    </row>
    <row r="273" spans="2:12" ht="13.2" x14ac:dyDescent="0.25">
      <c r="E273" s="245" t="str">
        <f>IF(OR(E6="&lt;DATE&gt;", E6=""),"",E6)</f>
        <v/>
      </c>
      <c r="F273" s="245"/>
      <c r="G273" s="245"/>
      <c r="H273" s="245"/>
      <c r="I273" s="245"/>
      <c r="J273" s="245"/>
      <c r="K273" s="245"/>
    </row>
    <row r="276" spans="2:12" x14ac:dyDescent="0.2">
      <c r="E276" s="243" t="str">
        <f>IF(E9="","",E9)</f>
        <v/>
      </c>
      <c r="F276" s="243"/>
      <c r="G276" s="243"/>
      <c r="H276" s="243"/>
      <c r="I276" s="243"/>
      <c r="J276" s="243"/>
      <c r="K276" s="243"/>
    </row>
    <row r="279" spans="2:12" ht="25.5" customHeight="1" x14ac:dyDescent="0.25">
      <c r="B279" s="244" t="str">
        <f>Subtotals!B156</f>
        <v>Role (whether people understand their role within the organisation and whether the organisation ensures the person does not have conflicting roles)</v>
      </c>
      <c r="C279" s="244"/>
      <c r="D279" s="244"/>
      <c r="E279" s="244"/>
      <c r="F279" s="244"/>
      <c r="G279" s="244"/>
      <c r="H279" s="244"/>
      <c r="I279" s="244"/>
      <c r="J279" s="244"/>
      <c r="K279" s="244"/>
      <c r="L279" s="244"/>
    </row>
    <row r="312" spans="2:3" x14ac:dyDescent="0.2">
      <c r="B312" t="str">
        <f>Subtotals!B167</f>
        <v>q60</v>
      </c>
      <c r="C312" t="str">
        <f>Subtotals!D167</f>
        <v>I am informed of decisions within my team or function</v>
      </c>
    </row>
    <row r="313" spans="2:3" x14ac:dyDescent="0.2">
      <c r="B313" t="str">
        <f>Subtotals!B166</f>
        <v>q59</v>
      </c>
      <c r="C313" t="str">
        <f>Subtotals!D166</f>
        <v>I am informed of organisational policies and decisions</v>
      </c>
    </row>
    <row r="314" spans="2:3" x14ac:dyDescent="0.2">
      <c r="B314" t="str">
        <f>Subtotals!B165</f>
        <v>q45</v>
      </c>
      <c r="C314" t="str">
        <f>Subtotals!D165</f>
        <v>I am clear who I report to</v>
      </c>
    </row>
    <row r="315" spans="2:3" x14ac:dyDescent="0.2">
      <c r="B315" t="str">
        <f>Subtotals!B164</f>
        <v>q17</v>
      </c>
      <c r="C315" t="str">
        <f>Subtotals!D164</f>
        <v>I understand how my work fits into the overall aim of the organisation</v>
      </c>
    </row>
    <row r="316" spans="2:3" x14ac:dyDescent="0.2">
      <c r="B316" t="str">
        <f>Subtotals!B163</f>
        <v>q13</v>
      </c>
      <c r="C316" t="str">
        <f>Subtotals!D163</f>
        <v>I am clear about the goals and objectives for my department</v>
      </c>
    </row>
    <row r="317" spans="2:3" x14ac:dyDescent="0.2">
      <c r="B317" t="str">
        <f>Subtotals!B162</f>
        <v>q11</v>
      </c>
      <c r="C317" t="str">
        <f>Subtotals!D162</f>
        <v>I am clear what my duties and responsibilities are</v>
      </c>
    </row>
    <row r="318" spans="2:3" x14ac:dyDescent="0.2">
      <c r="B318" t="str">
        <f>Subtotals!B161</f>
        <v>q4</v>
      </c>
      <c r="C318" t="str">
        <f>Subtotals!D161</f>
        <v>I know how to go about getting my job done</v>
      </c>
    </row>
    <row r="319" spans="2:3" x14ac:dyDescent="0.2">
      <c r="B319" t="str">
        <f>Subtotals!B160</f>
        <v>q1</v>
      </c>
      <c r="C319" t="str">
        <f>Subtotals!D160</f>
        <v>I am clear what is expected of me at work</v>
      </c>
    </row>
    <row r="336" spans="5:11" ht="13.2" x14ac:dyDescent="0.25">
      <c r="E336" s="245" t="str">
        <f>IF(OR(E3="&lt;TITLE&gt;", E3=""),"",E3)</f>
        <v/>
      </c>
      <c r="F336" s="245"/>
      <c r="G336" s="245"/>
      <c r="H336" s="245"/>
      <c r="I336" s="245"/>
      <c r="J336" s="245"/>
      <c r="K336" s="245"/>
    </row>
    <row r="339" spans="2:12" ht="13.2" x14ac:dyDescent="0.25">
      <c r="E339" s="245" t="str">
        <f>IF(OR(E6="&lt;DATE&gt;", E6=""),"",E6)</f>
        <v/>
      </c>
      <c r="F339" s="245"/>
      <c r="G339" s="245"/>
      <c r="H339" s="245"/>
      <c r="I339" s="245"/>
      <c r="J339" s="245"/>
      <c r="K339" s="245"/>
    </row>
    <row r="342" spans="2:12" x14ac:dyDescent="0.2">
      <c r="E342" s="243" t="str">
        <f>IF(E9="","",E9)</f>
        <v/>
      </c>
      <c r="F342" s="243"/>
      <c r="G342" s="243"/>
      <c r="H342" s="243"/>
      <c r="I342" s="243"/>
      <c r="J342" s="243"/>
      <c r="K342" s="243"/>
    </row>
    <row r="345" spans="2:12" ht="13.2" x14ac:dyDescent="0.25">
      <c r="B345" s="244" t="str">
        <f>Subtotals!B172</f>
        <v>Change (how organisational change is managed and communicated in the organisation)</v>
      </c>
      <c r="C345" s="244"/>
      <c r="D345" s="244"/>
      <c r="E345" s="244"/>
      <c r="F345" s="244"/>
      <c r="G345" s="244"/>
      <c r="H345" s="244"/>
      <c r="I345" s="244"/>
      <c r="J345" s="244"/>
      <c r="K345" s="244"/>
      <c r="L345" s="244"/>
    </row>
    <row r="378" spans="2:3" x14ac:dyDescent="0.2">
      <c r="B378" t="str">
        <f>Subtotals!B179</f>
        <v>q39</v>
      </c>
      <c r="C378" t="str">
        <f>Subtotals!D179</f>
        <v>The pace of change (whether too fast or too slow) is a source of pressure for me</v>
      </c>
    </row>
    <row r="379" spans="2:3" x14ac:dyDescent="0.2">
      <c r="B379" t="str">
        <f>Subtotals!B178</f>
        <v>q32</v>
      </c>
      <c r="C379" t="str">
        <f>Subtotals!D178</f>
        <v>When changes are made at work, I am clear how they will work out in practice</v>
      </c>
    </row>
    <row r="380" spans="2:3" x14ac:dyDescent="0.2">
      <c r="B380" t="str">
        <f>Subtotals!B177</f>
        <v>q28</v>
      </c>
      <c r="C380" t="str">
        <f>Subtotals!D177</f>
        <v>Staff are always consulted about change at work</v>
      </c>
    </row>
    <row r="381" spans="2:3" x14ac:dyDescent="0.2">
      <c r="B381" t="str">
        <f>Subtotals!B176</f>
        <v>q26</v>
      </c>
      <c r="C381" t="str">
        <f>Subtotals!D176</f>
        <v>I have sufficient opportunities to question managers about change at work</v>
      </c>
    </row>
    <row r="403" spans="2:12" ht="13.2" x14ac:dyDescent="0.25">
      <c r="E403" s="245" t="str">
        <f>IF(OR(E3="&lt;TITLE&gt;", E3=""),"",E3)</f>
        <v/>
      </c>
      <c r="F403" s="245"/>
      <c r="G403" s="245"/>
      <c r="H403" s="245"/>
      <c r="I403" s="245"/>
      <c r="J403" s="245"/>
      <c r="K403" s="245"/>
    </row>
    <row r="406" spans="2:12" ht="13.2" x14ac:dyDescent="0.25">
      <c r="E406" s="245" t="str">
        <f>IF(OR(E6="&lt;DATE&gt;", E6=""),"",E6)</f>
        <v/>
      </c>
      <c r="F406" s="245"/>
      <c r="G406" s="245"/>
      <c r="H406" s="245"/>
      <c r="I406" s="245"/>
      <c r="J406" s="245"/>
      <c r="K406" s="245"/>
    </row>
    <row r="409" spans="2:12" x14ac:dyDescent="0.2">
      <c r="E409" s="243" t="str">
        <f>IF(E9="","",E9)</f>
        <v/>
      </c>
      <c r="F409" s="243"/>
      <c r="G409" s="243"/>
      <c r="H409" s="243"/>
      <c r="I409" s="243"/>
      <c r="J409" s="243"/>
      <c r="K409" s="243"/>
    </row>
    <row r="412" spans="2:12" ht="13.2" x14ac:dyDescent="0.25">
      <c r="B412" s="244" t="str">
        <f>Subtotals!B184</f>
        <v>Reward and Contribution</v>
      </c>
      <c r="C412" s="244"/>
      <c r="D412" s="244"/>
      <c r="E412" s="244"/>
      <c r="F412" s="244"/>
      <c r="G412" s="244"/>
      <c r="H412" s="244"/>
      <c r="I412" s="244"/>
      <c r="J412" s="244"/>
      <c r="K412" s="244"/>
      <c r="L412" s="244"/>
    </row>
    <row r="445" spans="2:3" x14ac:dyDescent="0.2">
      <c r="B445" t="str">
        <f>Subtotals!B191</f>
        <v>q47</v>
      </c>
      <c r="C445" t="str">
        <f>Subtotals!D191</f>
        <v>I receive positive feedback when I do a job well</v>
      </c>
    </row>
    <row r="446" spans="2:3" x14ac:dyDescent="0.2">
      <c r="B446" t="str">
        <f>Subtotals!B190</f>
        <v>q41</v>
      </c>
      <c r="C446" t="str">
        <f>Subtotals!D190</f>
        <v>I feel that my contribution is valued</v>
      </c>
    </row>
    <row r="447" spans="2:3" x14ac:dyDescent="0.2">
      <c r="B447" t="str">
        <f>Subtotals!B189</f>
        <v>q40</v>
      </c>
      <c r="C447" t="str">
        <f>Subtotals!D189</f>
        <v>I am happy with the non-monetary benefits I receive</v>
      </c>
    </row>
    <row r="448" spans="2:3" x14ac:dyDescent="0.2">
      <c r="B448" t="str">
        <f>Subtotals!B188</f>
        <v>q38</v>
      </c>
      <c r="C448" t="str">
        <f>Subtotals!D188</f>
        <v>I feel I am fairly paid for the work I do</v>
      </c>
    </row>
    <row r="470" spans="2:12" ht="13.2" x14ac:dyDescent="0.25">
      <c r="E470" s="245" t="str">
        <f>IF(OR(E3="&lt;TITLE&gt;", E3=""),"",E3)</f>
        <v/>
      </c>
      <c r="F470" s="245"/>
      <c r="G470" s="245"/>
      <c r="H470" s="245"/>
      <c r="I470" s="245"/>
      <c r="J470" s="245"/>
      <c r="K470" s="245"/>
    </row>
    <row r="473" spans="2:12" ht="13.2" x14ac:dyDescent="0.25">
      <c r="E473" s="245" t="str">
        <f>IF(OR(E6="&lt;DATE&gt;", E6=""),"",E6)</f>
        <v/>
      </c>
      <c r="F473" s="245"/>
      <c r="G473" s="245"/>
      <c r="H473" s="245"/>
      <c r="I473" s="245"/>
      <c r="J473" s="245"/>
      <c r="K473" s="245"/>
    </row>
    <row r="476" spans="2:12" x14ac:dyDescent="0.2">
      <c r="E476" s="243" t="str">
        <f>IF(E9="","",E9)</f>
        <v/>
      </c>
      <c r="F476" s="243"/>
      <c r="G476" s="243"/>
      <c r="H476" s="243"/>
      <c r="I476" s="243"/>
      <c r="J476" s="243"/>
      <c r="K476" s="243"/>
    </row>
    <row r="479" spans="2:12" ht="13.2" x14ac:dyDescent="0.25">
      <c r="B479" s="244" t="str">
        <f>Subtotals!B196</f>
        <v>Safety and Health at Work</v>
      </c>
      <c r="C479" s="244"/>
      <c r="D479" s="244"/>
      <c r="E479" s="244"/>
      <c r="F479" s="244"/>
      <c r="G479" s="244"/>
      <c r="H479" s="244"/>
      <c r="I479" s="244"/>
      <c r="J479" s="244"/>
      <c r="K479" s="244"/>
      <c r="L479" s="244"/>
    </row>
    <row r="512" spans="2:3" x14ac:dyDescent="0.2">
      <c r="B512" t="str">
        <f>Subtotals!B201</f>
        <v>q50</v>
      </c>
      <c r="C512" t="str">
        <f>Subtotals!D201</f>
        <v>I am concerned about my health at work</v>
      </c>
    </row>
    <row r="513" spans="2:3" x14ac:dyDescent="0.2">
      <c r="B513" t="str">
        <f>Subtotals!B200</f>
        <v>q49</v>
      </c>
      <c r="C513" t="str">
        <f>Subtotals!D200</f>
        <v>I am concerned about my safety at work</v>
      </c>
    </row>
    <row r="536" spans="5:11" ht="13.2" x14ac:dyDescent="0.25">
      <c r="E536" s="245" t="str">
        <f>IF(OR(E3="&lt;TITLE&gt;", E3=""),"",E3)</f>
        <v/>
      </c>
      <c r="F536" s="245"/>
      <c r="G536" s="245"/>
      <c r="H536" s="245"/>
      <c r="I536" s="245"/>
      <c r="J536" s="245"/>
      <c r="K536" s="245"/>
    </row>
    <row r="539" spans="5:11" ht="13.2" x14ac:dyDescent="0.25">
      <c r="E539" s="245" t="str">
        <f>IF(OR(E6="&lt;DATE&gt;", E6=""),"",E6)</f>
        <v/>
      </c>
      <c r="F539" s="245"/>
      <c r="G539" s="245"/>
      <c r="H539" s="245"/>
      <c r="I539" s="245"/>
      <c r="J539" s="245"/>
      <c r="K539" s="245"/>
    </row>
    <row r="542" spans="5:11" x14ac:dyDescent="0.2">
      <c r="E542" s="243" t="str">
        <f>IF(E9="","",E9)</f>
        <v/>
      </c>
      <c r="F542" s="243"/>
      <c r="G542" s="243"/>
      <c r="H542" s="243"/>
      <c r="I542" s="243"/>
      <c r="J542" s="243"/>
      <c r="K542" s="243"/>
    </row>
    <row r="545" spans="2:12" ht="13.2" x14ac:dyDescent="0.25">
      <c r="B545" s="244" t="str">
        <f>Subtotals!B206</f>
        <v>Indicators/Outcomes</v>
      </c>
      <c r="C545" s="244"/>
      <c r="D545" s="244"/>
      <c r="E545" s="244"/>
      <c r="F545" s="244"/>
      <c r="G545" s="244"/>
      <c r="H545" s="244"/>
      <c r="I545" s="244"/>
      <c r="J545" s="244"/>
      <c r="K545" s="244"/>
      <c r="L545" s="244"/>
    </row>
    <row r="578" spans="2:3" x14ac:dyDescent="0.2">
      <c r="B578" t="str">
        <f>Subtotals!B215</f>
        <v>q67</v>
      </c>
      <c r="C578" t="str">
        <f>Subtotals!D215</f>
        <v>Morale is low in this organisation</v>
      </c>
    </row>
    <row r="579" spans="2:3" x14ac:dyDescent="0.2">
      <c r="B579" t="str">
        <f>Subtotals!B214</f>
        <v>q66</v>
      </c>
      <c r="C579" t="str">
        <f>Subtotals!D214</f>
        <v>Pressure at work has affected my health whilst working in this organisation</v>
      </c>
    </row>
    <row r="580" spans="2:3" x14ac:dyDescent="0.2">
      <c r="B580" t="str">
        <f>Subtotals!B213</f>
        <v>q65</v>
      </c>
      <c r="C580" t="str">
        <f>Subtotals!D213</f>
        <v>I have considered leaving this organisation due to pressure at work</v>
      </c>
    </row>
    <row r="581" spans="2:3" x14ac:dyDescent="0.2">
      <c r="B581" t="str">
        <f>Subtotals!B212</f>
        <v>q64</v>
      </c>
      <c r="C581" t="str">
        <f>Subtotals!D212</f>
        <v>I have taken time off due to pressure at work</v>
      </c>
    </row>
    <row r="582" spans="2:3" x14ac:dyDescent="0.2">
      <c r="B582" t="str">
        <f>Subtotals!B211</f>
        <v>q63</v>
      </c>
      <c r="C582" t="str">
        <f>Subtotals!D211</f>
        <v>Pressure at work causes me to do my job less well</v>
      </c>
    </row>
    <row r="583" spans="2:3" x14ac:dyDescent="0.2">
      <c r="B583" t="str">
        <f>Subtotals!B210</f>
        <v>q62</v>
      </c>
      <c r="C583" t="str">
        <f>Subtotals!D210</f>
        <v>Pressure at work causes me to come to work when I am not well enough to work</v>
      </c>
    </row>
  </sheetData>
  <sheetProtection sheet="1" objects="1" scenarios="1"/>
  <mergeCells count="37">
    <mergeCell ref="E273:K273"/>
    <mergeCell ref="B279:L279"/>
    <mergeCell ref="E336:K336"/>
    <mergeCell ref="E339:K339"/>
    <mergeCell ref="E276:K276"/>
    <mergeCell ref="B545:L545"/>
    <mergeCell ref="E470:K470"/>
    <mergeCell ref="E473:K473"/>
    <mergeCell ref="B479:L479"/>
    <mergeCell ref="E536:K536"/>
    <mergeCell ref="E3:K3"/>
    <mergeCell ref="E6:K6"/>
    <mergeCell ref="E70:K70"/>
    <mergeCell ref="E270:K270"/>
    <mergeCell ref="E73:K73"/>
    <mergeCell ref="B12:L12"/>
    <mergeCell ref="E137:K137"/>
    <mergeCell ref="E207:K207"/>
    <mergeCell ref="C50:L50"/>
    <mergeCell ref="B213:L213"/>
    <mergeCell ref="E9:K9"/>
    <mergeCell ref="E76:K76"/>
    <mergeCell ref="E143:K143"/>
    <mergeCell ref="E210:K210"/>
    <mergeCell ref="E140:K140"/>
    <mergeCell ref="B146:L146"/>
    <mergeCell ref="B79:L79"/>
    <mergeCell ref="E204:K204"/>
    <mergeCell ref="E342:K342"/>
    <mergeCell ref="E409:K409"/>
    <mergeCell ref="E476:K476"/>
    <mergeCell ref="E542:K542"/>
    <mergeCell ref="B345:L345"/>
    <mergeCell ref="E403:K403"/>
    <mergeCell ref="E406:K406"/>
    <mergeCell ref="B412:L412"/>
    <mergeCell ref="E539:K539"/>
  </mergeCells>
  <phoneticPr fontId="0" type="noConversion"/>
  <pageMargins left="0.75" right="0.75" top="1" bottom="1" header="0.5" footer="0.5"/>
  <pageSetup paperSize="9" orientation="portrait" r:id="rId1"/>
  <headerFooter alignWithMargins="0"/>
  <rowBreaks count="8" manualBreakCount="8">
    <brk id="67" max="16383" man="1"/>
    <brk id="134" max="16383" man="1"/>
    <brk id="201" max="16383" man="1"/>
    <brk id="267" max="16383" man="1"/>
    <brk id="333" max="16383" man="1"/>
    <brk id="400" max="16383" man="1"/>
    <brk id="467" max="16383" man="1"/>
    <brk id="533" max="16383"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B3:L583"/>
  <sheetViews>
    <sheetView showGridLines="0" showRowColHeaders="0" workbookViewId="0"/>
  </sheetViews>
  <sheetFormatPr defaultRowHeight="10.199999999999999" x14ac:dyDescent="0.2"/>
  <cols>
    <col min="1" max="1" width="3.140625" customWidth="1"/>
    <col min="2" max="2" width="5.140625" customWidth="1"/>
  </cols>
  <sheetData>
    <row r="3" spans="2:12" ht="13.2" x14ac:dyDescent="0.25">
      <c r="E3" s="247" t="s">
        <v>333</v>
      </c>
      <c r="F3" s="247"/>
      <c r="G3" s="247"/>
      <c r="H3" s="247"/>
      <c r="I3" s="247"/>
      <c r="J3" s="247"/>
      <c r="K3" s="247"/>
    </row>
    <row r="6" spans="2:12" ht="13.2" x14ac:dyDescent="0.25">
      <c r="E6" s="247" t="s">
        <v>334</v>
      </c>
      <c r="F6" s="247"/>
      <c r="G6" s="247"/>
      <c r="H6" s="247"/>
      <c r="I6" s="247"/>
      <c r="J6" s="247"/>
      <c r="K6" s="247"/>
    </row>
    <row r="9" spans="2:12" x14ac:dyDescent="0.2">
      <c r="E9" s="246" t="str">
        <f>IF(ISBLANK('Working Set'!CL4), "", 'Working Set'!CL4)</f>
        <v/>
      </c>
      <c r="F9" s="246"/>
      <c r="G9" s="246"/>
      <c r="H9" s="246"/>
      <c r="I9" s="246"/>
      <c r="J9" s="246"/>
      <c r="K9" s="246"/>
    </row>
    <row r="12" spans="2:12" ht="13.2" x14ac:dyDescent="0.25">
      <c r="B12" s="245" t="str">
        <f>Subtotals!B81</f>
        <v>Demands (workload, work patterns, working environment)</v>
      </c>
      <c r="C12" s="245"/>
      <c r="D12" s="245"/>
      <c r="E12" s="245"/>
      <c r="F12" s="245"/>
      <c r="G12" s="245"/>
      <c r="H12" s="245"/>
      <c r="I12" s="245"/>
      <c r="J12" s="245"/>
      <c r="K12" s="245"/>
      <c r="L12" s="245"/>
    </row>
    <row r="45" spans="2:11" x14ac:dyDescent="0.2">
      <c r="B45" s="23" t="str">
        <f>Subtotals!B101</f>
        <v>q61</v>
      </c>
      <c r="C45" s="23" t="str">
        <f>Subtotals!D66</f>
        <v>I work more than 48 hours per week</v>
      </c>
      <c r="D45" s="23"/>
      <c r="E45" s="23"/>
      <c r="F45" s="23"/>
      <c r="G45" s="23"/>
      <c r="H45" s="23"/>
      <c r="I45" s="23"/>
      <c r="J45" s="23"/>
      <c r="K45" s="23"/>
    </row>
    <row r="46" spans="2:11" x14ac:dyDescent="0.2">
      <c r="B46" s="23" t="str">
        <f>Subtotals!B100</f>
        <v>q55</v>
      </c>
      <c r="C46" s="23" t="str">
        <f>Subtotals!D60</f>
        <v>I find the work I do repetitive and boring</v>
      </c>
      <c r="D46" s="23"/>
      <c r="E46" s="23"/>
      <c r="F46" s="23"/>
      <c r="G46" s="23"/>
      <c r="H46" s="23"/>
      <c r="I46" s="23"/>
      <c r="J46" s="23"/>
      <c r="K46" s="23"/>
    </row>
    <row r="47" spans="2:11" x14ac:dyDescent="0.2">
      <c r="B47" s="23" t="str">
        <f>Subtotals!B99</f>
        <v>q54</v>
      </c>
      <c r="C47" s="23" t="str">
        <f>Subtotals!D59</f>
        <v>The type of work I do is emotionally distressing</v>
      </c>
      <c r="D47" s="23"/>
      <c r="E47" s="23"/>
      <c r="F47" s="23"/>
      <c r="G47" s="23"/>
      <c r="H47" s="23"/>
      <c r="I47" s="23"/>
      <c r="J47" s="23"/>
      <c r="K47" s="23"/>
    </row>
    <row r="48" spans="2:11" x14ac:dyDescent="0.2">
      <c r="B48" s="23" t="str">
        <f>Subtotals!B98</f>
        <v>q51</v>
      </c>
      <c r="C48" s="23" t="str">
        <f>Subtotals!D98</f>
        <v>The welfare facilities are adequate (e.g. toilets, wash facilities)</v>
      </c>
      <c r="D48" s="23"/>
      <c r="E48" s="23"/>
      <c r="F48" s="23"/>
      <c r="G48" s="23"/>
      <c r="H48" s="23"/>
      <c r="I48" s="23"/>
      <c r="J48" s="23"/>
      <c r="K48" s="23"/>
    </row>
    <row r="49" spans="2:12" x14ac:dyDescent="0.2">
      <c r="B49" s="23" t="str">
        <f>Subtotals!B97</f>
        <v>q48</v>
      </c>
      <c r="C49" s="23" t="str">
        <f>Subtotals!D53</f>
        <v>I lack the skills I need to do my job</v>
      </c>
      <c r="D49" s="23"/>
      <c r="E49" s="23"/>
      <c r="F49" s="23"/>
      <c r="G49" s="23"/>
      <c r="H49" s="23"/>
      <c r="I49" s="23"/>
      <c r="J49" s="23"/>
      <c r="K49" s="23"/>
    </row>
    <row r="50" spans="2:12" s="24" customFormat="1" ht="23.25" customHeight="1" x14ac:dyDescent="0.2">
      <c r="B50" s="23" t="str">
        <f>Subtotals!B96</f>
        <v>q46</v>
      </c>
      <c r="C50" s="248" t="str">
        <f>Subtotals!D51</f>
        <v>Recent incidents at work have been a source of pressure (e.g. threat of redundancy, death of a colleague, violence at work)</v>
      </c>
      <c r="D50" s="248"/>
      <c r="E50" s="248"/>
      <c r="F50" s="248"/>
      <c r="G50" s="248"/>
      <c r="H50" s="248"/>
      <c r="I50" s="248"/>
      <c r="J50" s="248"/>
      <c r="K50" s="248"/>
      <c r="L50" s="248"/>
    </row>
    <row r="51" spans="2:12" x14ac:dyDescent="0.2">
      <c r="B51" s="23" t="str">
        <f>Subtotals!B95</f>
        <v>q44</v>
      </c>
      <c r="C51" s="23" t="str">
        <f>Subtotals!D49</f>
        <v>My work area is well designed and laid out for the job I do</v>
      </c>
      <c r="D51" s="23"/>
      <c r="E51" s="23"/>
      <c r="F51" s="23"/>
      <c r="G51" s="23"/>
      <c r="H51" s="23"/>
      <c r="I51" s="23"/>
      <c r="J51" s="23"/>
      <c r="K51" s="23"/>
    </row>
    <row r="52" spans="2:12" x14ac:dyDescent="0.2">
      <c r="B52" s="23" t="str">
        <f>Subtotals!B94</f>
        <v>q42</v>
      </c>
      <c r="C52" s="23" t="str">
        <f>Subtotals!D47</f>
        <v>The work environment is comfortable</v>
      </c>
      <c r="D52" s="23"/>
      <c r="E52" s="23"/>
      <c r="F52" s="23"/>
      <c r="G52" s="23"/>
      <c r="H52" s="23"/>
      <c r="I52" s="23"/>
      <c r="J52" s="23"/>
      <c r="K52" s="23"/>
    </row>
    <row r="53" spans="2:12" x14ac:dyDescent="0.2">
      <c r="B53" s="23" t="str">
        <f>Subtotals!B93</f>
        <v>q36</v>
      </c>
      <c r="C53" s="23" t="str">
        <f>Subtotals!D41</f>
        <v>My work patterns/arrangements (e.g. hours, shifts) suit me</v>
      </c>
      <c r="D53" s="23"/>
      <c r="E53" s="23"/>
      <c r="F53" s="23"/>
      <c r="G53" s="23"/>
      <c r="H53" s="23"/>
      <c r="I53" s="23"/>
      <c r="J53" s="23"/>
      <c r="K53" s="23"/>
    </row>
    <row r="54" spans="2:12" x14ac:dyDescent="0.2">
      <c r="B54" s="23" t="str">
        <f>Subtotals!B92</f>
        <v>q22</v>
      </c>
      <c r="C54" s="23" t="str">
        <f>Subtotals!D27</f>
        <v>I have unrealistic time pressures</v>
      </c>
      <c r="D54" s="23"/>
      <c r="E54" s="23"/>
      <c r="F54" s="23"/>
      <c r="G54" s="23"/>
      <c r="H54" s="23"/>
      <c r="I54" s="23"/>
      <c r="J54" s="23"/>
      <c r="K54" s="23"/>
    </row>
    <row r="55" spans="2:12" x14ac:dyDescent="0.2">
      <c r="B55" s="23" t="str">
        <f>Subtotals!B91</f>
        <v>q20</v>
      </c>
      <c r="C55" s="23" t="str">
        <f>Subtotals!D25</f>
        <v>I have to work very fast</v>
      </c>
      <c r="D55" s="23"/>
      <c r="E55" s="23"/>
      <c r="F55" s="23"/>
      <c r="G55" s="23"/>
      <c r="H55" s="23"/>
      <c r="I55" s="23"/>
      <c r="J55" s="23"/>
      <c r="K55" s="23"/>
    </row>
    <row r="56" spans="2:12" x14ac:dyDescent="0.2">
      <c r="B56" s="23" t="str">
        <f>Subtotals!B90</f>
        <v>q18</v>
      </c>
      <c r="C56" s="23" t="str">
        <f>Subtotals!D23</f>
        <v>I am pressured to work long hours</v>
      </c>
      <c r="D56" s="23"/>
      <c r="E56" s="23"/>
      <c r="F56" s="23"/>
      <c r="G56" s="23"/>
      <c r="H56" s="23"/>
      <c r="I56" s="23"/>
      <c r="J56" s="23"/>
      <c r="K56" s="23"/>
    </row>
    <row r="57" spans="2:12" x14ac:dyDescent="0.2">
      <c r="B57" s="23" t="str">
        <f>Subtotals!B89</f>
        <v>q16</v>
      </c>
      <c r="C57" s="23" t="str">
        <f>Subtotals!D21</f>
        <v>I am unable to take sufficient breaks</v>
      </c>
      <c r="D57" s="23"/>
      <c r="E57" s="23"/>
      <c r="F57" s="23"/>
      <c r="G57" s="23"/>
      <c r="H57" s="23"/>
      <c r="I57" s="23"/>
      <c r="J57" s="23"/>
      <c r="K57" s="23"/>
    </row>
    <row r="58" spans="2:12" x14ac:dyDescent="0.2">
      <c r="B58" s="23" t="str">
        <f>Subtotals!B88</f>
        <v>q12</v>
      </c>
      <c r="C58" s="23" t="str">
        <f>Subtotals!D17</f>
        <v>I have to neglect some tasks because I have too much to do</v>
      </c>
      <c r="D58" s="23"/>
      <c r="E58" s="23"/>
      <c r="F58" s="23"/>
      <c r="G58" s="23"/>
      <c r="H58" s="23"/>
      <c r="I58" s="23"/>
      <c r="J58" s="23"/>
      <c r="K58" s="23"/>
    </row>
    <row r="59" spans="2:12" x14ac:dyDescent="0.2">
      <c r="B59" s="23" t="str">
        <f>Subtotals!B87</f>
        <v>q9</v>
      </c>
      <c r="C59" s="23" t="str">
        <f>Subtotals!D14</f>
        <v>I have to work very intensively</v>
      </c>
      <c r="D59" s="23"/>
      <c r="E59" s="23"/>
      <c r="F59" s="23"/>
      <c r="G59" s="23"/>
      <c r="H59" s="23"/>
      <c r="I59" s="23"/>
      <c r="J59" s="23"/>
      <c r="K59" s="23"/>
    </row>
    <row r="60" spans="2:12" x14ac:dyDescent="0.2">
      <c r="B60" s="23" t="str">
        <f>Subtotals!B86</f>
        <v>q6</v>
      </c>
      <c r="C60" s="23" t="str">
        <f>Subtotals!D11</f>
        <v>I have unachievable deadlines</v>
      </c>
      <c r="D60" s="23"/>
      <c r="E60" s="23"/>
      <c r="F60" s="23"/>
      <c r="G60" s="23"/>
      <c r="H60" s="23"/>
      <c r="I60" s="23"/>
      <c r="J60" s="23"/>
      <c r="K60" s="23"/>
    </row>
    <row r="61" spans="2:12" x14ac:dyDescent="0.2">
      <c r="B61" s="23" t="str">
        <f>Subtotals!B85</f>
        <v>q3</v>
      </c>
      <c r="C61" s="23" t="str">
        <f>Subtotals!D8</f>
        <v>Different groups at work demand things from me that are hard to combine</v>
      </c>
      <c r="D61" s="23"/>
      <c r="E61" s="23"/>
      <c r="F61" s="23"/>
      <c r="G61" s="23"/>
      <c r="H61" s="23"/>
      <c r="I61" s="23"/>
      <c r="J61" s="23"/>
      <c r="K61" s="23"/>
    </row>
    <row r="70" spans="2:12" ht="13.2" x14ac:dyDescent="0.25">
      <c r="E70" s="245" t="str">
        <f>IF(OR(E3="&lt;TITLE&gt;", E3=""),"",E3)</f>
        <v/>
      </c>
      <c r="F70" s="245"/>
      <c r="G70" s="245"/>
      <c r="H70" s="245"/>
      <c r="I70" s="245"/>
      <c r="J70" s="245"/>
      <c r="K70" s="245"/>
    </row>
    <row r="73" spans="2:12" ht="13.2" x14ac:dyDescent="0.25">
      <c r="E73" s="245" t="str">
        <f>IF(OR(E6="&lt;DATE&gt;", E6=""),"",E6)</f>
        <v/>
      </c>
      <c r="F73" s="245"/>
      <c r="G73" s="245"/>
      <c r="H73" s="245"/>
      <c r="I73" s="245"/>
      <c r="J73" s="245"/>
      <c r="K73" s="245"/>
    </row>
    <row r="76" spans="2:12" x14ac:dyDescent="0.2">
      <c r="E76" s="243" t="str">
        <f>IF(E9="","",E9)</f>
        <v/>
      </c>
      <c r="F76" s="243"/>
      <c r="G76" s="243"/>
      <c r="H76" s="243"/>
      <c r="I76" s="243"/>
      <c r="J76" s="243"/>
      <c r="K76" s="243"/>
    </row>
    <row r="79" spans="2:12" ht="13.2" x14ac:dyDescent="0.25">
      <c r="B79" s="245" t="str">
        <f>Subtotals!B106</f>
        <v>Control (how much say the person has in the way they do their work)</v>
      </c>
      <c r="C79" s="245"/>
      <c r="D79" s="245"/>
      <c r="E79" s="245"/>
      <c r="F79" s="245"/>
      <c r="G79" s="245"/>
      <c r="H79" s="245"/>
      <c r="I79" s="245"/>
      <c r="J79" s="245"/>
      <c r="K79" s="245"/>
      <c r="L79" s="245"/>
    </row>
    <row r="112" spans="2:3" x14ac:dyDescent="0.2">
      <c r="B112" t="str">
        <f>Subtotals!B118</f>
        <v>q58</v>
      </c>
      <c r="C112" t="str">
        <f>Subtotals!D118</f>
        <v>I am consulted about organisational policies and decisions</v>
      </c>
    </row>
    <row r="113" spans="2:3" x14ac:dyDescent="0.2">
      <c r="B113" t="str">
        <f>Subtotals!B117</f>
        <v>q53</v>
      </c>
      <c r="C113" t="str">
        <f>Subtotals!D117</f>
        <v>I am involved in decisions made by my team/function</v>
      </c>
    </row>
    <row r="114" spans="2:3" x14ac:dyDescent="0.2">
      <c r="B114" t="str">
        <f>Subtotals!B116</f>
        <v>q37</v>
      </c>
      <c r="C114" t="str">
        <f>Subtotals!D116</f>
        <v>I feel my job is secure</v>
      </c>
    </row>
    <row r="115" spans="2:3" x14ac:dyDescent="0.2">
      <c r="B115" t="str">
        <f>Subtotals!B115</f>
        <v>q30</v>
      </c>
      <c r="C115" t="str">
        <f>Subtotals!D115</f>
        <v>My working time can be flexible</v>
      </c>
    </row>
    <row r="116" spans="2:3" x14ac:dyDescent="0.2">
      <c r="B116" t="str">
        <f>Subtotals!B114</f>
        <v>q25</v>
      </c>
      <c r="C116" t="str">
        <f>Subtotals!D114</f>
        <v>I have some say over the way I work</v>
      </c>
    </row>
    <row r="117" spans="2:3" x14ac:dyDescent="0.2">
      <c r="B117" t="str">
        <f>Subtotals!B113</f>
        <v>q19</v>
      </c>
      <c r="C117" t="str">
        <f>Subtotals!D113</f>
        <v>I have a choice in deciding what I do at work</v>
      </c>
    </row>
    <row r="118" spans="2:3" x14ac:dyDescent="0.2">
      <c r="B118" t="str">
        <f>Subtotals!B112</f>
        <v>q15</v>
      </c>
      <c r="C118" t="str">
        <f>Subtotals!D112</f>
        <v>I have a choice in deciding how to do my work</v>
      </c>
    </row>
    <row r="119" spans="2:3" x14ac:dyDescent="0.2">
      <c r="B119" t="str">
        <f>Subtotals!B111</f>
        <v>q10</v>
      </c>
      <c r="C119" t="str">
        <f>Subtotals!D111</f>
        <v>I have a say in my own work speed</v>
      </c>
    </row>
    <row r="120" spans="2:3" x14ac:dyDescent="0.2">
      <c r="B120" t="str">
        <f>Subtotals!B110</f>
        <v>q2</v>
      </c>
      <c r="C120" t="str">
        <f>Subtotals!D110</f>
        <v>I can decide when to take a break</v>
      </c>
    </row>
    <row r="137" spans="5:11" ht="13.2" x14ac:dyDescent="0.25">
      <c r="E137" s="245" t="str">
        <f>IF(OR(E3="&lt;TITLE&gt;", E3=""),"",E3)</f>
        <v/>
      </c>
      <c r="F137" s="245"/>
      <c r="G137" s="245"/>
      <c r="H137" s="245"/>
      <c r="I137" s="245"/>
      <c r="J137" s="245"/>
      <c r="K137" s="245"/>
    </row>
    <row r="140" spans="5:11" ht="13.2" x14ac:dyDescent="0.25">
      <c r="E140" s="245" t="str">
        <f>IF(OR(E6="&lt;DATE&gt;", E6=""),"",E6)</f>
        <v/>
      </c>
      <c r="F140" s="245"/>
      <c r="G140" s="245"/>
      <c r="H140" s="245"/>
      <c r="I140" s="245"/>
      <c r="J140" s="245"/>
      <c r="K140" s="245"/>
    </row>
    <row r="143" spans="5:11" x14ac:dyDescent="0.2">
      <c r="E143" s="243" t="str">
        <f>IF(E9="","",E9)</f>
        <v/>
      </c>
      <c r="F143" s="243"/>
      <c r="G143" s="243"/>
      <c r="H143" s="243"/>
      <c r="I143" s="243"/>
      <c r="J143" s="243"/>
      <c r="K143" s="243"/>
    </row>
    <row r="146" spans="2:12" ht="13.2" x14ac:dyDescent="0.25">
      <c r="B146" s="245" t="str">
        <f>Subtotals!B123</f>
        <v>Support (encouragement, sponsorship, resources, line management and colleagues)</v>
      </c>
      <c r="C146" s="245"/>
      <c r="D146" s="245"/>
      <c r="E146" s="245"/>
      <c r="F146" s="245"/>
      <c r="G146" s="245"/>
      <c r="H146" s="245"/>
      <c r="I146" s="245"/>
      <c r="J146" s="245"/>
      <c r="K146" s="245"/>
      <c r="L146" s="245"/>
    </row>
    <row r="179" spans="2:3" x14ac:dyDescent="0.2">
      <c r="B179" t="str">
        <f>Subtotals!B138</f>
        <v>q56</v>
      </c>
      <c r="C179" t="str">
        <f>Subtotals!D138</f>
        <v>Senior managers are supportive of employees</v>
      </c>
    </row>
    <row r="180" spans="2:3" x14ac:dyDescent="0.2">
      <c r="B180" t="str">
        <f>Subtotals!B137</f>
        <v>q52</v>
      </c>
      <c r="C180" t="str">
        <f>Subtotals!D137</f>
        <v>I receive the training I need to do my job</v>
      </c>
    </row>
    <row r="181" spans="2:3" x14ac:dyDescent="0.2">
      <c r="B181" t="str">
        <f>Subtotals!B136</f>
        <v>q43</v>
      </c>
      <c r="C181" t="str">
        <f>Subtotals!D136</f>
        <v>The equipment I use is adequate to do my job</v>
      </c>
    </row>
    <row r="182" spans="2:3" x14ac:dyDescent="0.2">
      <c r="B182" t="str">
        <f>Subtotals!B135</f>
        <v>q35</v>
      </c>
      <c r="C182" t="str">
        <f>Subtotals!D135</f>
        <v>My line manager encourages me at work</v>
      </c>
    </row>
    <row r="183" spans="2:3" x14ac:dyDescent="0.2">
      <c r="B183" t="str">
        <f>Subtotals!B134</f>
        <v>q33</v>
      </c>
      <c r="C183" t="str">
        <f>Subtotals!D134</f>
        <v>I am supported through emotionally demanding work</v>
      </c>
    </row>
    <row r="184" spans="2:3" x14ac:dyDescent="0.2">
      <c r="B184" t="str">
        <f>Subtotals!B133</f>
        <v>q31</v>
      </c>
      <c r="C184" t="str">
        <f>Subtotals!D133</f>
        <v>My colleagues are willing to listen to my work-related problems</v>
      </c>
    </row>
    <row r="185" spans="2:3" x14ac:dyDescent="0.2">
      <c r="B185" t="str">
        <f>Subtotals!B132</f>
        <v>q29</v>
      </c>
      <c r="C185" t="str">
        <f>Subtotals!D132</f>
        <v>I can talk to my line manager about something that has upset or annoyed me at work</v>
      </c>
    </row>
    <row r="186" spans="2:3" x14ac:dyDescent="0.2">
      <c r="B186" t="str">
        <f>Subtotals!B131</f>
        <v>q27</v>
      </c>
      <c r="C186" t="str">
        <f>Subtotals!D131</f>
        <v>I receive the respect at work I deserve from colleagues</v>
      </c>
    </row>
    <row r="187" spans="2:3" x14ac:dyDescent="0.2">
      <c r="B187" t="str">
        <f>Subtotals!B130</f>
        <v>q24</v>
      </c>
      <c r="C187" t="str">
        <f>Subtotals!D130</f>
        <v>I get the help and support I need from colleagues</v>
      </c>
    </row>
    <row r="188" spans="2:3" x14ac:dyDescent="0.2">
      <c r="B188" t="str">
        <f>Subtotals!B129</f>
        <v>q23</v>
      </c>
      <c r="C188" t="str">
        <f>Subtotals!D129</f>
        <v>I can rely on my line manager to help me out with a work problem</v>
      </c>
    </row>
    <row r="189" spans="2:3" x14ac:dyDescent="0.2">
      <c r="B189" t="str">
        <f>Subtotals!B128</f>
        <v>q8</v>
      </c>
      <c r="C189" t="str">
        <f>Subtotals!D128</f>
        <v>I am given supportive feedback on the work I do</v>
      </c>
    </row>
    <row r="190" spans="2:3" x14ac:dyDescent="0.2">
      <c r="B190" t="str">
        <f>Subtotals!B127</f>
        <v>q7</v>
      </c>
      <c r="C190" t="str">
        <f>Subtotals!D127</f>
        <v>If work gets difficult, my colleagues will help me</v>
      </c>
    </row>
    <row r="204" spans="5:11" ht="13.2" x14ac:dyDescent="0.25">
      <c r="E204" s="245" t="str">
        <f>IF(OR(E3="&lt;TITLE&gt;", E3=""),"",E3)</f>
        <v/>
      </c>
      <c r="F204" s="245"/>
      <c r="G204" s="245"/>
      <c r="H204" s="245"/>
      <c r="I204" s="245"/>
      <c r="J204" s="245"/>
      <c r="K204" s="245"/>
    </row>
    <row r="207" spans="5:11" ht="13.2" x14ac:dyDescent="0.25">
      <c r="E207" s="245" t="str">
        <f>IF(OR(E6="&lt;DATE&gt;", E6=""),"",E6)</f>
        <v/>
      </c>
      <c r="F207" s="245"/>
      <c r="G207" s="245"/>
      <c r="H207" s="245"/>
      <c r="I207" s="245"/>
      <c r="J207" s="245"/>
      <c r="K207" s="245"/>
    </row>
    <row r="210" spans="2:12" x14ac:dyDescent="0.2">
      <c r="E210" s="243" t="str">
        <f>IF(E9="","",E9)</f>
        <v/>
      </c>
      <c r="F210" s="243"/>
      <c r="G210" s="243"/>
      <c r="H210" s="243"/>
      <c r="I210" s="243"/>
      <c r="J210" s="243"/>
      <c r="K210" s="243"/>
    </row>
    <row r="213" spans="2:12" ht="25.5" customHeight="1" x14ac:dyDescent="0.25">
      <c r="B213" s="244" t="str">
        <f>Subtotals!B143</f>
        <v>Relationships (promoting positive working to avoid conflict and dealing with unacceptable behaviour)</v>
      </c>
      <c r="C213" s="244"/>
      <c r="D213" s="244"/>
      <c r="E213" s="244"/>
      <c r="F213" s="244"/>
      <c r="G213" s="244"/>
      <c r="H213" s="244"/>
      <c r="I213" s="244"/>
      <c r="J213" s="244"/>
      <c r="K213" s="244"/>
      <c r="L213" s="244"/>
    </row>
    <row r="246" spans="2:3" x14ac:dyDescent="0.2">
      <c r="B246" t="str">
        <f>Subtotals!B151</f>
        <v>q57</v>
      </c>
      <c r="C246" t="str">
        <f>Subtotals!D151</f>
        <v>I am unfairly treated</v>
      </c>
    </row>
    <row r="247" spans="2:3" x14ac:dyDescent="0.2">
      <c r="B247" t="str">
        <f>Subtotals!B150</f>
        <v>q34</v>
      </c>
      <c r="C247" t="str">
        <f>Subtotals!D150</f>
        <v>Relationships at work are strained</v>
      </c>
    </row>
    <row r="248" spans="2:3" x14ac:dyDescent="0.2">
      <c r="B248" t="str">
        <f>Subtotals!B149</f>
        <v>q21</v>
      </c>
      <c r="C248" t="str">
        <f>Subtotals!D149</f>
        <v>I am subject to bullying at work</v>
      </c>
    </row>
    <row r="249" spans="2:3" x14ac:dyDescent="0.2">
      <c r="B249" t="str">
        <f>Subtotals!B148</f>
        <v>q14</v>
      </c>
      <c r="C249" t="str">
        <f>Subtotals!D148</f>
        <v>There is friction or anger between colleagues</v>
      </c>
    </row>
    <row r="250" spans="2:3" x14ac:dyDescent="0.2">
      <c r="B250" t="str">
        <f>Subtotals!B147</f>
        <v>q5</v>
      </c>
      <c r="C250" t="str">
        <f>Subtotals!D147</f>
        <v>I am subject to personal harassment in the form of unkind words or behaviour</v>
      </c>
    </row>
    <row r="270" spans="5:11" ht="13.2" x14ac:dyDescent="0.25">
      <c r="E270" s="245" t="str">
        <f>IF(OR(E3="&lt;TITLE&gt;", E3=""),"",E3)</f>
        <v/>
      </c>
      <c r="F270" s="245"/>
      <c r="G270" s="245"/>
      <c r="H270" s="245"/>
      <c r="I270" s="245"/>
      <c r="J270" s="245"/>
      <c r="K270" s="245"/>
    </row>
    <row r="273" spans="2:12" ht="13.2" x14ac:dyDescent="0.25">
      <c r="E273" s="245" t="str">
        <f>IF(OR(E6="&lt;DATE&gt;", E6=""),"",E6)</f>
        <v/>
      </c>
      <c r="F273" s="245"/>
      <c r="G273" s="245"/>
      <c r="H273" s="245"/>
      <c r="I273" s="245"/>
      <c r="J273" s="245"/>
      <c r="K273" s="245"/>
    </row>
    <row r="276" spans="2:12" x14ac:dyDescent="0.2">
      <c r="E276" s="243" t="str">
        <f>IF(E9="","",E9)</f>
        <v/>
      </c>
      <c r="F276" s="243"/>
      <c r="G276" s="243"/>
      <c r="H276" s="243"/>
      <c r="I276" s="243"/>
      <c r="J276" s="243"/>
      <c r="K276" s="243"/>
    </row>
    <row r="279" spans="2:12" ht="25.5" customHeight="1" x14ac:dyDescent="0.25">
      <c r="B279" s="244" t="str">
        <f>Subtotals!B156</f>
        <v>Role (whether people understand their role within the organisation and whether the organisation ensures the person does not have conflicting roles)</v>
      </c>
      <c r="C279" s="244"/>
      <c r="D279" s="244"/>
      <c r="E279" s="244"/>
      <c r="F279" s="244"/>
      <c r="G279" s="244"/>
      <c r="H279" s="244"/>
      <c r="I279" s="244"/>
      <c r="J279" s="244"/>
      <c r="K279" s="244"/>
      <c r="L279" s="244"/>
    </row>
    <row r="312" spans="2:3" x14ac:dyDescent="0.2">
      <c r="B312" t="str">
        <f>Subtotals!B167</f>
        <v>q60</v>
      </c>
      <c r="C312" t="str">
        <f>Subtotals!D167</f>
        <v>I am informed of decisions within my team or function</v>
      </c>
    </row>
    <row r="313" spans="2:3" x14ac:dyDescent="0.2">
      <c r="B313" t="str">
        <f>Subtotals!B166</f>
        <v>q59</v>
      </c>
      <c r="C313" t="str">
        <f>Subtotals!D166</f>
        <v>I am informed of organisational policies and decisions</v>
      </c>
    </row>
    <row r="314" spans="2:3" x14ac:dyDescent="0.2">
      <c r="B314" t="str">
        <f>Subtotals!B165</f>
        <v>q45</v>
      </c>
      <c r="C314" t="str">
        <f>Subtotals!D165</f>
        <v>I am clear who I report to</v>
      </c>
    </row>
    <row r="315" spans="2:3" x14ac:dyDescent="0.2">
      <c r="B315" t="str">
        <f>Subtotals!B164</f>
        <v>q17</v>
      </c>
      <c r="C315" t="str">
        <f>Subtotals!D164</f>
        <v>I understand how my work fits into the overall aim of the organisation</v>
      </c>
    </row>
    <row r="316" spans="2:3" x14ac:dyDescent="0.2">
      <c r="B316" t="str">
        <f>Subtotals!B163</f>
        <v>q13</v>
      </c>
      <c r="C316" t="str">
        <f>Subtotals!D163</f>
        <v>I am clear about the goals and objectives for my department</v>
      </c>
    </row>
    <row r="317" spans="2:3" x14ac:dyDescent="0.2">
      <c r="B317" t="str">
        <f>Subtotals!B162</f>
        <v>q11</v>
      </c>
      <c r="C317" t="str">
        <f>Subtotals!D162</f>
        <v>I am clear what my duties and responsibilities are</v>
      </c>
    </row>
    <row r="318" spans="2:3" x14ac:dyDescent="0.2">
      <c r="B318" t="str">
        <f>Subtotals!B161</f>
        <v>q4</v>
      </c>
      <c r="C318" t="str">
        <f>Subtotals!D161</f>
        <v>I know how to go about getting my job done</v>
      </c>
    </row>
    <row r="319" spans="2:3" x14ac:dyDescent="0.2">
      <c r="B319" t="str">
        <f>Subtotals!B160</f>
        <v>q1</v>
      </c>
      <c r="C319" t="str">
        <f>Subtotals!D160</f>
        <v>I am clear what is expected of me at work</v>
      </c>
    </row>
    <row r="336" spans="5:11" ht="13.2" x14ac:dyDescent="0.25">
      <c r="E336" s="245" t="str">
        <f>IF(OR(E3="&lt;TITLE&gt;", E3=""),"",E3)</f>
        <v/>
      </c>
      <c r="F336" s="245"/>
      <c r="G336" s="245"/>
      <c r="H336" s="245"/>
      <c r="I336" s="245"/>
      <c r="J336" s="245"/>
      <c r="K336" s="245"/>
    </row>
    <row r="339" spans="2:12" ht="13.2" x14ac:dyDescent="0.25">
      <c r="E339" s="245" t="str">
        <f>IF(OR(E6="&lt;DATE&gt;", E6=""),"",E6)</f>
        <v/>
      </c>
      <c r="F339" s="245"/>
      <c r="G339" s="245"/>
      <c r="H339" s="245"/>
      <c r="I339" s="245"/>
      <c r="J339" s="245"/>
      <c r="K339" s="245"/>
    </row>
    <row r="342" spans="2:12" x14ac:dyDescent="0.2">
      <c r="E342" s="243" t="str">
        <f>IF(E9="","",E9)</f>
        <v/>
      </c>
      <c r="F342" s="243"/>
      <c r="G342" s="243"/>
      <c r="H342" s="243"/>
      <c r="I342" s="243"/>
      <c r="J342" s="243"/>
      <c r="K342" s="243"/>
    </row>
    <row r="345" spans="2:12" ht="13.2" x14ac:dyDescent="0.25">
      <c r="B345" s="244" t="str">
        <f>Subtotals!B172</f>
        <v>Change (how organisational change is managed and communicated in the organisation)</v>
      </c>
      <c r="C345" s="244"/>
      <c r="D345" s="244"/>
      <c r="E345" s="244"/>
      <c r="F345" s="244"/>
      <c r="G345" s="244"/>
      <c r="H345" s="244"/>
      <c r="I345" s="244"/>
      <c r="J345" s="244"/>
      <c r="K345" s="244"/>
      <c r="L345" s="244"/>
    </row>
    <row r="378" spans="2:3" x14ac:dyDescent="0.2">
      <c r="B378" t="str">
        <f>Subtotals!B179</f>
        <v>q39</v>
      </c>
      <c r="C378" t="str">
        <f>Subtotals!D179</f>
        <v>The pace of change (whether too fast or too slow) is a source of pressure for me</v>
      </c>
    </row>
    <row r="379" spans="2:3" x14ac:dyDescent="0.2">
      <c r="B379" t="str">
        <f>Subtotals!B178</f>
        <v>q32</v>
      </c>
      <c r="C379" t="str">
        <f>Subtotals!D178</f>
        <v>When changes are made at work, I am clear how they will work out in practice</v>
      </c>
    </row>
    <row r="380" spans="2:3" x14ac:dyDescent="0.2">
      <c r="B380" t="str">
        <f>Subtotals!B177</f>
        <v>q28</v>
      </c>
      <c r="C380" t="str">
        <f>Subtotals!D177</f>
        <v>Staff are always consulted about change at work</v>
      </c>
    </row>
    <row r="381" spans="2:3" x14ac:dyDescent="0.2">
      <c r="B381" t="str">
        <f>Subtotals!B176</f>
        <v>q26</v>
      </c>
      <c r="C381" t="str">
        <f>Subtotals!D176</f>
        <v>I have sufficient opportunities to question managers about change at work</v>
      </c>
    </row>
    <row r="403" spans="2:12" ht="13.2" x14ac:dyDescent="0.25">
      <c r="E403" s="245" t="str">
        <f>IF(OR(E3="&lt;TITLE&gt;", E3=""),"",E3)</f>
        <v/>
      </c>
      <c r="F403" s="245"/>
      <c r="G403" s="245"/>
      <c r="H403" s="245"/>
      <c r="I403" s="245"/>
      <c r="J403" s="245"/>
      <c r="K403" s="245"/>
    </row>
    <row r="406" spans="2:12" ht="13.2" x14ac:dyDescent="0.25">
      <c r="E406" s="245" t="str">
        <f>IF(OR(E6="&lt;DATE&gt;", E6=""),"",E6)</f>
        <v/>
      </c>
      <c r="F406" s="245"/>
      <c r="G406" s="245"/>
      <c r="H406" s="245"/>
      <c r="I406" s="245"/>
      <c r="J406" s="245"/>
      <c r="K406" s="245"/>
    </row>
    <row r="409" spans="2:12" x14ac:dyDescent="0.2">
      <c r="E409" s="243" t="str">
        <f>IF(E9="","",E9)</f>
        <v/>
      </c>
      <c r="F409" s="243"/>
      <c r="G409" s="243"/>
      <c r="H409" s="243"/>
      <c r="I409" s="243"/>
      <c r="J409" s="243"/>
      <c r="K409" s="243"/>
    </row>
    <row r="412" spans="2:12" ht="13.2" x14ac:dyDescent="0.25">
      <c r="B412" s="244" t="str">
        <f>Subtotals!B184</f>
        <v>Reward and Contribution</v>
      </c>
      <c r="C412" s="244"/>
      <c r="D412" s="244"/>
      <c r="E412" s="244"/>
      <c r="F412" s="244"/>
      <c r="G412" s="244"/>
      <c r="H412" s="244"/>
      <c r="I412" s="244"/>
      <c r="J412" s="244"/>
      <c r="K412" s="244"/>
      <c r="L412" s="244"/>
    </row>
    <row r="445" spans="2:3" x14ac:dyDescent="0.2">
      <c r="B445" t="str">
        <f>Subtotals!B191</f>
        <v>q47</v>
      </c>
      <c r="C445" t="str">
        <f>Subtotals!D191</f>
        <v>I receive positive feedback when I do a job well</v>
      </c>
    </row>
    <row r="446" spans="2:3" x14ac:dyDescent="0.2">
      <c r="B446" t="str">
        <f>Subtotals!B190</f>
        <v>q41</v>
      </c>
      <c r="C446" t="str">
        <f>Subtotals!D190</f>
        <v>I feel that my contribution is valued</v>
      </c>
    </row>
    <row r="447" spans="2:3" x14ac:dyDescent="0.2">
      <c r="B447" t="str">
        <f>Subtotals!B189</f>
        <v>q40</v>
      </c>
      <c r="C447" t="str">
        <f>Subtotals!D189</f>
        <v>I am happy with the non-monetary benefits I receive</v>
      </c>
    </row>
    <row r="448" spans="2:3" x14ac:dyDescent="0.2">
      <c r="B448" t="str">
        <f>Subtotals!B188</f>
        <v>q38</v>
      </c>
      <c r="C448" t="str">
        <f>Subtotals!D188</f>
        <v>I feel I am fairly paid for the work I do</v>
      </c>
    </row>
    <row r="470" spans="2:12" ht="13.2" x14ac:dyDescent="0.25">
      <c r="E470" s="245" t="str">
        <f>IF(OR(E3="&lt;TITLE&gt;", E3=""),"",E3)</f>
        <v/>
      </c>
      <c r="F470" s="245"/>
      <c r="G470" s="245"/>
      <c r="H470" s="245"/>
      <c r="I470" s="245"/>
      <c r="J470" s="245"/>
      <c r="K470" s="245"/>
    </row>
    <row r="473" spans="2:12" ht="13.2" x14ac:dyDescent="0.25">
      <c r="E473" s="245" t="str">
        <f>IF(OR(E6="&lt;DATE&gt;", E6=""),"",E6)</f>
        <v/>
      </c>
      <c r="F473" s="245"/>
      <c r="G473" s="245"/>
      <c r="H473" s="245"/>
      <c r="I473" s="245"/>
      <c r="J473" s="245"/>
      <c r="K473" s="245"/>
    </row>
    <row r="476" spans="2:12" x14ac:dyDescent="0.2">
      <c r="E476" s="243" t="str">
        <f>IF(E9="","",E9)</f>
        <v/>
      </c>
      <c r="F476" s="243"/>
      <c r="G476" s="243"/>
      <c r="H476" s="243"/>
      <c r="I476" s="243"/>
      <c r="J476" s="243"/>
      <c r="K476" s="243"/>
    </row>
    <row r="479" spans="2:12" ht="13.2" x14ac:dyDescent="0.25">
      <c r="B479" s="244" t="str">
        <f>Subtotals!B196</f>
        <v>Safety and Health at Work</v>
      </c>
      <c r="C479" s="244"/>
      <c r="D479" s="244"/>
      <c r="E479" s="244"/>
      <c r="F479" s="244"/>
      <c r="G479" s="244"/>
      <c r="H479" s="244"/>
      <c r="I479" s="244"/>
      <c r="J479" s="244"/>
      <c r="K479" s="244"/>
      <c r="L479" s="244"/>
    </row>
    <row r="512" spans="2:3" x14ac:dyDescent="0.2">
      <c r="B512" t="str">
        <f>Subtotals!B201</f>
        <v>q50</v>
      </c>
      <c r="C512" t="str">
        <f>Subtotals!D201</f>
        <v>I am concerned about my health at work</v>
      </c>
    </row>
    <row r="513" spans="2:3" x14ac:dyDescent="0.2">
      <c r="B513" t="str">
        <f>Subtotals!B200</f>
        <v>q49</v>
      </c>
      <c r="C513" t="str">
        <f>Subtotals!D200</f>
        <v>I am concerned about my safety at work</v>
      </c>
    </row>
    <row r="536" spans="5:11" ht="13.2" x14ac:dyDescent="0.25">
      <c r="E536" s="245" t="str">
        <f>IF(OR(E3="&lt;TITLE&gt;", E3=""),"",E3)</f>
        <v/>
      </c>
      <c r="F536" s="245"/>
      <c r="G536" s="245"/>
      <c r="H536" s="245"/>
      <c r="I536" s="245"/>
      <c r="J536" s="245"/>
      <c r="K536" s="245"/>
    </row>
    <row r="539" spans="5:11" ht="13.2" x14ac:dyDescent="0.25">
      <c r="E539" s="245" t="str">
        <f>IF(OR(E6="&lt;DATE&gt;", E6=""),"",E6)</f>
        <v/>
      </c>
      <c r="F539" s="245"/>
      <c r="G539" s="245"/>
      <c r="H539" s="245"/>
      <c r="I539" s="245"/>
      <c r="J539" s="245"/>
      <c r="K539" s="245"/>
    </row>
    <row r="542" spans="5:11" x14ac:dyDescent="0.2">
      <c r="E542" s="243" t="str">
        <f>IF(E9="","",E9)</f>
        <v/>
      </c>
      <c r="F542" s="243"/>
      <c r="G542" s="243"/>
      <c r="H542" s="243"/>
      <c r="I542" s="243"/>
      <c r="J542" s="243"/>
      <c r="K542" s="243"/>
    </row>
    <row r="545" spans="2:12" ht="13.2" x14ac:dyDescent="0.25">
      <c r="B545" s="244" t="str">
        <f>Subtotals!B206</f>
        <v>Indicators/Outcomes</v>
      </c>
      <c r="C545" s="244"/>
      <c r="D545" s="244"/>
      <c r="E545" s="244"/>
      <c r="F545" s="244"/>
      <c r="G545" s="244"/>
      <c r="H545" s="244"/>
      <c r="I545" s="244"/>
      <c r="J545" s="244"/>
      <c r="K545" s="244"/>
      <c r="L545" s="244"/>
    </row>
    <row r="578" spans="2:3" x14ac:dyDescent="0.2">
      <c r="B578" t="str">
        <f>Subtotals!B215</f>
        <v>q67</v>
      </c>
      <c r="C578" t="str">
        <f>Subtotals!D215</f>
        <v>Morale is low in this organisation</v>
      </c>
    </row>
    <row r="579" spans="2:3" x14ac:dyDescent="0.2">
      <c r="B579" t="str">
        <f>Subtotals!B214</f>
        <v>q66</v>
      </c>
      <c r="C579" t="str">
        <f>Subtotals!D214</f>
        <v>Pressure at work has affected my health whilst working in this organisation</v>
      </c>
    </row>
    <row r="580" spans="2:3" x14ac:dyDescent="0.2">
      <c r="B580" t="str">
        <f>Subtotals!B213</f>
        <v>q65</v>
      </c>
      <c r="C580" t="str">
        <f>Subtotals!D213</f>
        <v>I have considered leaving this organisation due to pressure at work</v>
      </c>
    </row>
    <row r="581" spans="2:3" x14ac:dyDescent="0.2">
      <c r="B581" t="str">
        <f>Subtotals!B212</f>
        <v>q64</v>
      </c>
      <c r="C581" t="str">
        <f>Subtotals!D212</f>
        <v>I have taken time off due to pressure at work</v>
      </c>
    </row>
    <row r="582" spans="2:3" x14ac:dyDescent="0.2">
      <c r="B582" t="str">
        <f>Subtotals!B211</f>
        <v>q63</v>
      </c>
      <c r="C582" t="str">
        <f>Subtotals!D211</f>
        <v>Pressure at work causes me to do my job less well</v>
      </c>
    </row>
    <row r="583" spans="2:3" x14ac:dyDescent="0.2">
      <c r="B583" t="str">
        <f>Subtotals!B210</f>
        <v>q62</v>
      </c>
      <c r="C583" t="str">
        <f>Subtotals!D210</f>
        <v>Pressure at work causes me to come to work when I am not well enough to work</v>
      </c>
    </row>
  </sheetData>
  <sheetProtection sheet="1" objects="1" scenarios="1"/>
  <mergeCells count="37">
    <mergeCell ref="E3:K3"/>
    <mergeCell ref="E6:K6"/>
    <mergeCell ref="E70:K70"/>
    <mergeCell ref="E270:K270"/>
    <mergeCell ref="E73:K73"/>
    <mergeCell ref="B12:L12"/>
    <mergeCell ref="E137:K137"/>
    <mergeCell ref="E207:K207"/>
    <mergeCell ref="C50:L50"/>
    <mergeCell ref="B213:L213"/>
    <mergeCell ref="B545:L545"/>
    <mergeCell ref="E470:K470"/>
    <mergeCell ref="E473:K473"/>
    <mergeCell ref="B479:L479"/>
    <mergeCell ref="E536:K536"/>
    <mergeCell ref="E273:K273"/>
    <mergeCell ref="B279:L279"/>
    <mergeCell ref="E336:K336"/>
    <mergeCell ref="E339:K339"/>
    <mergeCell ref="E276:K276"/>
    <mergeCell ref="E9:K9"/>
    <mergeCell ref="E76:K76"/>
    <mergeCell ref="E143:K143"/>
    <mergeCell ref="E210:K210"/>
    <mergeCell ref="E140:K140"/>
    <mergeCell ref="B146:L146"/>
    <mergeCell ref="B79:L79"/>
    <mergeCell ref="E204:K204"/>
    <mergeCell ref="E342:K342"/>
    <mergeCell ref="E409:K409"/>
    <mergeCell ref="E476:K476"/>
    <mergeCell ref="E542:K542"/>
    <mergeCell ref="E539:K539"/>
    <mergeCell ref="B345:L345"/>
    <mergeCell ref="E403:K403"/>
    <mergeCell ref="E406:K406"/>
    <mergeCell ref="B412:L412"/>
  </mergeCells>
  <phoneticPr fontId="0" type="noConversion"/>
  <pageMargins left="0.75" right="0.75" top="1" bottom="1" header="0.5" footer="0.5"/>
  <pageSetup paperSize="9" orientation="portrait" r:id="rId1"/>
  <headerFooter alignWithMargins="0"/>
  <rowBreaks count="8" manualBreakCount="8">
    <brk id="67" max="16383" man="1"/>
    <brk id="134" max="16383" man="1"/>
    <brk id="201" max="16383" man="1"/>
    <brk id="267" max="16383" man="1"/>
    <brk id="333" max="16383" man="1"/>
    <brk id="400" max="16383" man="1"/>
    <brk id="467" max="16383" man="1"/>
    <brk id="533" max="16383"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B1:M101"/>
  <sheetViews>
    <sheetView showGridLines="0" workbookViewId="0"/>
  </sheetViews>
  <sheetFormatPr defaultColWidth="9.28515625" defaultRowHeight="10.199999999999999" x14ac:dyDescent="0.2"/>
  <cols>
    <col min="1" max="1" width="2.42578125" style="4" customWidth="1"/>
    <col min="2" max="2" width="6.85546875" style="26" customWidth="1"/>
    <col min="3" max="4" width="16" style="26" customWidth="1"/>
    <col min="5" max="7" width="40" style="29" customWidth="1"/>
    <col min="8" max="8" width="3.140625" style="4" customWidth="1"/>
    <col min="9" max="9" width="9.28515625" style="25"/>
    <col min="10" max="11" width="9.28515625" style="4"/>
    <col min="12" max="12" width="9.28515625" style="25"/>
    <col min="13" max="16384" width="9.28515625" style="4"/>
  </cols>
  <sheetData>
    <row r="1" spans="2:13" ht="105.75" customHeight="1" thickBot="1" x14ac:dyDescent="0.25">
      <c r="B1" s="30"/>
      <c r="C1" s="30"/>
      <c r="D1" s="30"/>
      <c r="E1" s="249" t="s">
        <v>339</v>
      </c>
      <c r="F1" s="249"/>
      <c r="G1" s="249"/>
    </row>
    <row r="2" spans="2:13" ht="10.8" thickBot="1" x14ac:dyDescent="0.25">
      <c r="B2" s="27" t="s">
        <v>338</v>
      </c>
      <c r="C2" s="27" t="s">
        <v>103</v>
      </c>
      <c r="D2" s="27" t="s">
        <v>104</v>
      </c>
      <c r="E2" s="28" t="s">
        <v>335</v>
      </c>
      <c r="F2" s="28" t="s">
        <v>336</v>
      </c>
      <c r="G2" s="28" t="s">
        <v>337</v>
      </c>
    </row>
    <row r="8" spans="2:13" x14ac:dyDescent="0.2">
      <c r="I8" s="42"/>
      <c r="J8" s="43"/>
      <c r="K8" s="43"/>
      <c r="L8" s="42"/>
      <c r="M8" s="43"/>
    </row>
    <row r="9" spans="2:13" x14ac:dyDescent="0.2">
      <c r="I9" s="44"/>
      <c r="J9" s="45"/>
      <c r="K9" s="45"/>
      <c r="L9" s="44"/>
      <c r="M9" s="45"/>
    </row>
    <row r="10" spans="2:13" x14ac:dyDescent="0.2">
      <c r="I10" s="46"/>
      <c r="J10" s="43"/>
      <c r="K10" s="43"/>
      <c r="L10" s="46"/>
      <c r="M10" s="43"/>
    </row>
    <row r="11" spans="2:13" x14ac:dyDescent="0.2">
      <c r="I11" s="46"/>
      <c r="J11" s="43"/>
      <c r="K11" s="43"/>
      <c r="L11" s="46"/>
      <c r="M11" s="43"/>
    </row>
    <row r="12" spans="2:13" x14ac:dyDescent="0.2">
      <c r="I12" s="46"/>
      <c r="J12" s="43"/>
      <c r="K12" s="43"/>
      <c r="L12" s="46"/>
      <c r="M12" s="43"/>
    </row>
    <row r="13" spans="2:13" x14ac:dyDescent="0.2">
      <c r="I13" s="42"/>
      <c r="J13" s="43"/>
      <c r="K13" s="43"/>
      <c r="L13" s="42"/>
      <c r="M13" s="43"/>
    </row>
    <row r="14" spans="2:13" x14ac:dyDescent="0.2">
      <c r="I14" s="42"/>
      <c r="J14" s="43"/>
      <c r="K14" s="43"/>
      <c r="L14" s="42"/>
      <c r="M14" s="43"/>
    </row>
    <row r="15" spans="2:13" x14ac:dyDescent="0.2">
      <c r="I15" s="42"/>
      <c r="J15" s="43"/>
      <c r="K15" s="43"/>
      <c r="L15" s="42"/>
      <c r="M15" s="43"/>
    </row>
    <row r="16" spans="2:13" x14ac:dyDescent="0.2">
      <c r="I16" s="42"/>
      <c r="J16" s="43"/>
      <c r="K16" s="43"/>
      <c r="L16" s="42"/>
      <c r="M16" s="43"/>
    </row>
    <row r="17" spans="9:13" x14ac:dyDescent="0.2">
      <c r="I17" s="42"/>
      <c r="J17" s="43"/>
      <c r="K17" s="43"/>
      <c r="L17" s="42"/>
      <c r="M17" s="43"/>
    </row>
    <row r="18" spans="9:13" x14ac:dyDescent="0.2">
      <c r="I18" s="42"/>
      <c r="J18" s="43"/>
      <c r="K18" s="43"/>
      <c r="L18" s="42"/>
      <c r="M18" s="43"/>
    </row>
    <row r="19" spans="9:13" x14ac:dyDescent="0.2">
      <c r="I19" s="42"/>
      <c r="J19" s="43"/>
      <c r="K19" s="43"/>
      <c r="L19" s="42"/>
      <c r="M19" s="43"/>
    </row>
    <row r="20" spans="9:13" x14ac:dyDescent="0.2">
      <c r="I20" s="42"/>
      <c r="J20" s="43"/>
      <c r="K20" s="43"/>
      <c r="L20" s="42"/>
      <c r="M20" s="43"/>
    </row>
    <row r="21" spans="9:13" x14ac:dyDescent="0.2">
      <c r="I21" s="42"/>
      <c r="J21" s="43"/>
      <c r="K21" s="43"/>
      <c r="L21" s="42"/>
      <c r="M21" s="43"/>
    </row>
    <row r="22" spans="9:13" x14ac:dyDescent="0.2">
      <c r="I22" s="42"/>
      <c r="J22" s="43"/>
      <c r="K22" s="43"/>
      <c r="L22" s="42"/>
      <c r="M22" s="43"/>
    </row>
    <row r="23" spans="9:13" x14ac:dyDescent="0.2">
      <c r="I23" s="42"/>
      <c r="J23" s="43"/>
      <c r="K23" s="43"/>
      <c r="L23" s="42"/>
      <c r="M23" s="43"/>
    </row>
    <row r="24" spans="9:13" x14ac:dyDescent="0.2">
      <c r="I24" s="42"/>
      <c r="J24" s="43"/>
      <c r="K24" s="43"/>
      <c r="L24" s="42"/>
      <c r="M24" s="43"/>
    </row>
    <row r="25" spans="9:13" x14ac:dyDescent="0.2">
      <c r="I25" s="42"/>
      <c r="J25" s="43"/>
      <c r="K25" s="43"/>
      <c r="L25" s="42"/>
      <c r="M25" s="43"/>
    </row>
    <row r="26" spans="9:13" x14ac:dyDescent="0.2">
      <c r="I26" s="42"/>
      <c r="J26" s="43"/>
      <c r="K26" s="43"/>
      <c r="L26" s="42"/>
      <c r="M26" s="43"/>
    </row>
    <row r="27" spans="9:13" x14ac:dyDescent="0.2">
      <c r="I27" s="42"/>
      <c r="J27" s="43"/>
      <c r="K27" s="43"/>
      <c r="L27" s="42"/>
      <c r="M27" s="43"/>
    </row>
    <row r="28" spans="9:13" x14ac:dyDescent="0.2">
      <c r="I28" s="42"/>
      <c r="J28" s="43"/>
      <c r="K28" s="43"/>
      <c r="L28" s="42"/>
      <c r="M28" s="43"/>
    </row>
    <row r="29" spans="9:13" x14ac:dyDescent="0.2">
      <c r="I29" s="42"/>
      <c r="J29" s="43"/>
      <c r="K29" s="43"/>
      <c r="L29" s="42"/>
      <c r="M29" s="43"/>
    </row>
    <row r="30" spans="9:13" x14ac:dyDescent="0.2">
      <c r="I30" s="42"/>
      <c r="J30" s="43"/>
      <c r="K30" s="43"/>
      <c r="L30" s="42"/>
      <c r="M30" s="43"/>
    </row>
    <row r="31" spans="9:13" x14ac:dyDescent="0.2">
      <c r="I31" s="42"/>
      <c r="J31" s="43"/>
      <c r="K31" s="43"/>
      <c r="L31" s="42"/>
      <c r="M31" s="43"/>
    </row>
    <row r="32" spans="9:13" x14ac:dyDescent="0.2">
      <c r="I32" s="42"/>
      <c r="J32" s="43"/>
      <c r="K32" s="43"/>
      <c r="L32" s="42"/>
      <c r="M32" s="43"/>
    </row>
    <row r="33" spans="9:13" x14ac:dyDescent="0.2">
      <c r="I33" s="42"/>
      <c r="J33" s="43"/>
      <c r="K33" s="43"/>
      <c r="L33" s="42"/>
      <c r="M33" s="43"/>
    </row>
    <row r="34" spans="9:13" x14ac:dyDescent="0.2">
      <c r="I34" s="42"/>
      <c r="J34" s="43"/>
      <c r="K34" s="43"/>
      <c r="L34" s="42"/>
      <c r="M34" s="43"/>
    </row>
    <row r="35" spans="9:13" x14ac:dyDescent="0.2">
      <c r="I35" s="42"/>
      <c r="J35" s="43"/>
      <c r="K35" s="43"/>
      <c r="L35" s="42"/>
      <c r="M35" s="43"/>
    </row>
    <row r="36" spans="9:13" x14ac:dyDescent="0.2">
      <c r="I36" s="42"/>
      <c r="J36" s="43"/>
      <c r="K36" s="43"/>
      <c r="L36" s="42"/>
      <c r="M36" s="43"/>
    </row>
    <row r="37" spans="9:13" x14ac:dyDescent="0.2">
      <c r="I37" s="42"/>
      <c r="J37" s="43"/>
      <c r="K37" s="43"/>
      <c r="L37" s="42"/>
      <c r="M37" s="43"/>
    </row>
    <row r="38" spans="9:13" x14ac:dyDescent="0.2">
      <c r="I38" s="42"/>
      <c r="J38" s="43"/>
      <c r="K38" s="43"/>
      <c r="L38" s="42"/>
      <c r="M38" s="43"/>
    </row>
    <row r="39" spans="9:13" x14ac:dyDescent="0.2">
      <c r="I39" s="42"/>
      <c r="J39" s="43"/>
      <c r="K39" s="43"/>
      <c r="L39" s="42"/>
      <c r="M39" s="43"/>
    </row>
    <row r="40" spans="9:13" x14ac:dyDescent="0.2">
      <c r="I40" s="42"/>
      <c r="J40" s="43"/>
      <c r="K40" s="43"/>
      <c r="L40" s="42"/>
      <c r="M40" s="43"/>
    </row>
    <row r="41" spans="9:13" x14ac:dyDescent="0.2">
      <c r="I41" s="42"/>
      <c r="J41" s="43"/>
      <c r="K41" s="43"/>
      <c r="L41" s="42"/>
      <c r="M41" s="43"/>
    </row>
    <row r="42" spans="9:13" x14ac:dyDescent="0.2">
      <c r="I42" s="42"/>
      <c r="J42" s="43"/>
      <c r="K42" s="43"/>
      <c r="L42" s="42"/>
      <c r="M42" s="43"/>
    </row>
    <row r="43" spans="9:13" x14ac:dyDescent="0.2">
      <c r="I43" s="42"/>
      <c r="J43" s="43"/>
      <c r="K43" s="43"/>
      <c r="L43" s="42"/>
      <c r="M43" s="43"/>
    </row>
    <row r="44" spans="9:13" x14ac:dyDescent="0.2">
      <c r="I44" s="42"/>
      <c r="J44" s="43"/>
      <c r="K44" s="43"/>
      <c r="L44" s="42"/>
      <c r="M44" s="43"/>
    </row>
    <row r="45" spans="9:13" x14ac:dyDescent="0.2">
      <c r="I45" s="42"/>
      <c r="J45" s="43"/>
      <c r="K45" s="43"/>
      <c r="L45" s="42"/>
      <c r="M45" s="43"/>
    </row>
    <row r="46" spans="9:13" x14ac:dyDescent="0.2">
      <c r="I46" s="42"/>
      <c r="J46" s="43"/>
      <c r="K46" s="43"/>
      <c r="L46" s="42"/>
      <c r="M46" s="43"/>
    </row>
    <row r="47" spans="9:13" x14ac:dyDescent="0.2">
      <c r="I47" s="42"/>
      <c r="J47" s="43"/>
      <c r="K47" s="43"/>
      <c r="L47" s="42"/>
      <c r="M47" s="43"/>
    </row>
    <row r="48" spans="9:13" x14ac:dyDescent="0.2">
      <c r="I48" s="42"/>
      <c r="J48" s="43"/>
      <c r="K48" s="43"/>
      <c r="L48" s="42"/>
      <c r="M48" s="43"/>
    </row>
    <row r="49" spans="9:13" x14ac:dyDescent="0.2">
      <c r="I49" s="42"/>
      <c r="J49" s="43"/>
      <c r="K49" s="43"/>
      <c r="L49" s="42"/>
      <c r="M49" s="43"/>
    </row>
    <row r="50" spans="9:13" x14ac:dyDescent="0.2">
      <c r="I50" s="42"/>
      <c r="J50" s="43"/>
      <c r="K50" s="43"/>
      <c r="L50" s="42"/>
      <c r="M50" s="43"/>
    </row>
    <row r="51" spans="9:13" x14ac:dyDescent="0.2">
      <c r="I51" s="42"/>
      <c r="J51" s="43"/>
      <c r="K51" s="43"/>
      <c r="L51" s="42"/>
      <c r="M51" s="43"/>
    </row>
    <row r="52" spans="9:13" x14ac:dyDescent="0.2">
      <c r="I52" s="42"/>
      <c r="J52" s="43"/>
      <c r="K52" s="43"/>
      <c r="L52" s="42"/>
      <c r="M52" s="43"/>
    </row>
    <row r="53" spans="9:13" x14ac:dyDescent="0.2">
      <c r="I53" s="42"/>
      <c r="J53" s="43"/>
      <c r="K53" s="43"/>
      <c r="L53" s="42"/>
      <c r="M53" s="43"/>
    </row>
    <row r="54" spans="9:13" x14ac:dyDescent="0.2">
      <c r="I54" s="42"/>
      <c r="J54" s="43"/>
      <c r="K54" s="43"/>
      <c r="L54" s="42"/>
      <c r="M54" s="43"/>
    </row>
    <row r="55" spans="9:13" x14ac:dyDescent="0.2">
      <c r="I55" s="42"/>
      <c r="J55" s="43"/>
      <c r="K55" s="43"/>
      <c r="L55" s="42"/>
      <c r="M55" s="43"/>
    </row>
    <row r="56" spans="9:13" x14ac:dyDescent="0.2">
      <c r="I56" s="42"/>
      <c r="J56" s="43"/>
      <c r="K56" s="43"/>
      <c r="L56" s="42"/>
      <c r="M56" s="43"/>
    </row>
    <row r="57" spans="9:13" x14ac:dyDescent="0.2">
      <c r="I57" s="42"/>
      <c r="J57" s="43"/>
      <c r="K57" s="43"/>
      <c r="L57" s="42"/>
      <c r="M57" s="43"/>
    </row>
    <row r="58" spans="9:13" x14ac:dyDescent="0.2">
      <c r="I58" s="42"/>
      <c r="J58" s="43"/>
      <c r="K58" s="43"/>
      <c r="L58" s="42"/>
      <c r="M58" s="43"/>
    </row>
    <row r="59" spans="9:13" x14ac:dyDescent="0.2">
      <c r="I59" s="42"/>
      <c r="J59" s="43"/>
      <c r="K59" s="43"/>
      <c r="L59" s="42"/>
      <c r="M59" s="43"/>
    </row>
    <row r="60" spans="9:13" x14ac:dyDescent="0.2">
      <c r="I60" s="42"/>
      <c r="J60" s="43"/>
      <c r="K60" s="43"/>
      <c r="L60" s="42"/>
      <c r="M60" s="43"/>
    </row>
    <row r="61" spans="9:13" x14ac:dyDescent="0.2">
      <c r="I61" s="42"/>
      <c r="J61" s="43"/>
      <c r="K61" s="43"/>
      <c r="L61" s="42"/>
      <c r="M61" s="43"/>
    </row>
    <row r="62" spans="9:13" x14ac:dyDescent="0.2">
      <c r="I62" s="42"/>
      <c r="J62" s="43"/>
      <c r="K62" s="43"/>
      <c r="L62" s="42"/>
      <c r="M62" s="43"/>
    </row>
    <row r="63" spans="9:13" x14ac:dyDescent="0.2">
      <c r="I63" s="42"/>
      <c r="J63" s="43"/>
      <c r="K63" s="43"/>
      <c r="L63" s="42"/>
      <c r="M63" s="43"/>
    </row>
    <row r="64" spans="9:13" x14ac:dyDescent="0.2">
      <c r="I64" s="42"/>
      <c r="J64" s="43"/>
      <c r="K64" s="43"/>
      <c r="L64" s="42"/>
      <c r="M64" s="43"/>
    </row>
    <row r="65" spans="9:13" x14ac:dyDescent="0.2">
      <c r="I65" s="42"/>
      <c r="J65" s="43"/>
      <c r="K65" s="43"/>
      <c r="L65" s="42"/>
      <c r="M65" s="43"/>
    </row>
    <row r="66" spans="9:13" x14ac:dyDescent="0.2">
      <c r="I66" s="42"/>
      <c r="J66" s="43"/>
      <c r="K66" s="43"/>
      <c r="L66" s="42"/>
      <c r="M66" s="43"/>
    </row>
    <row r="67" spans="9:13" x14ac:dyDescent="0.2">
      <c r="I67" s="42"/>
      <c r="J67" s="43"/>
      <c r="K67" s="43"/>
      <c r="L67" s="42"/>
      <c r="M67" s="43"/>
    </row>
    <row r="68" spans="9:13" x14ac:dyDescent="0.2">
      <c r="I68" s="42"/>
      <c r="J68" s="43"/>
      <c r="K68" s="43"/>
      <c r="L68" s="42"/>
      <c r="M68" s="43"/>
    </row>
    <row r="69" spans="9:13" x14ac:dyDescent="0.2">
      <c r="I69" s="42"/>
      <c r="J69" s="43"/>
      <c r="K69" s="43"/>
      <c r="L69" s="42"/>
      <c r="M69" s="43"/>
    </row>
    <row r="70" spans="9:13" x14ac:dyDescent="0.2">
      <c r="I70" s="42"/>
      <c r="J70" s="43"/>
      <c r="K70" s="43"/>
      <c r="L70" s="42"/>
      <c r="M70" s="43"/>
    </row>
    <row r="71" spans="9:13" x14ac:dyDescent="0.2">
      <c r="I71" s="42"/>
      <c r="J71" s="43"/>
      <c r="K71" s="43"/>
      <c r="L71" s="42"/>
      <c r="M71" s="43"/>
    </row>
    <row r="72" spans="9:13" x14ac:dyDescent="0.2">
      <c r="I72" s="42"/>
      <c r="J72" s="43"/>
      <c r="K72" s="43"/>
      <c r="L72" s="42"/>
      <c r="M72" s="43"/>
    </row>
    <row r="73" spans="9:13" x14ac:dyDescent="0.2">
      <c r="I73" s="42"/>
      <c r="J73" s="43"/>
      <c r="K73" s="43"/>
      <c r="L73" s="42"/>
      <c r="M73" s="43"/>
    </row>
    <row r="74" spans="9:13" x14ac:dyDescent="0.2">
      <c r="I74" s="42"/>
      <c r="J74" s="43"/>
      <c r="K74" s="43"/>
      <c r="L74" s="42"/>
      <c r="M74" s="43"/>
    </row>
    <row r="75" spans="9:13" x14ac:dyDescent="0.2">
      <c r="I75" s="42"/>
      <c r="J75" s="43"/>
      <c r="K75" s="43"/>
      <c r="L75" s="42"/>
      <c r="M75" s="43"/>
    </row>
    <row r="76" spans="9:13" x14ac:dyDescent="0.2">
      <c r="I76" s="42"/>
      <c r="J76" s="43"/>
      <c r="K76" s="43"/>
      <c r="L76" s="42"/>
      <c r="M76" s="43"/>
    </row>
    <row r="77" spans="9:13" x14ac:dyDescent="0.2">
      <c r="I77" s="42"/>
      <c r="J77" s="43"/>
      <c r="K77" s="43"/>
      <c r="L77" s="42"/>
      <c r="M77" s="43"/>
    </row>
    <row r="78" spans="9:13" x14ac:dyDescent="0.2">
      <c r="I78" s="42"/>
      <c r="J78" s="43"/>
      <c r="K78" s="43"/>
      <c r="L78" s="42"/>
      <c r="M78" s="43"/>
    </row>
    <row r="79" spans="9:13" x14ac:dyDescent="0.2">
      <c r="I79" s="42"/>
      <c r="J79" s="43"/>
      <c r="K79" s="43"/>
      <c r="L79" s="42"/>
      <c r="M79" s="43"/>
    </row>
    <row r="80" spans="9:13" x14ac:dyDescent="0.2">
      <c r="I80" s="42"/>
      <c r="J80" s="43"/>
      <c r="K80" s="43"/>
      <c r="L80" s="42"/>
      <c r="M80" s="43"/>
    </row>
    <row r="81" spans="9:13" x14ac:dyDescent="0.2">
      <c r="I81" s="42"/>
      <c r="J81" s="43"/>
      <c r="K81" s="43"/>
      <c r="L81" s="42"/>
      <c r="M81" s="43"/>
    </row>
    <row r="82" spans="9:13" x14ac:dyDescent="0.2">
      <c r="I82" s="42"/>
      <c r="J82" s="43"/>
      <c r="K82" s="43"/>
      <c r="L82" s="42"/>
      <c r="M82" s="43"/>
    </row>
    <row r="83" spans="9:13" x14ac:dyDescent="0.2">
      <c r="I83" s="42"/>
      <c r="J83" s="43"/>
      <c r="K83" s="43"/>
      <c r="L83" s="42"/>
      <c r="M83" s="43"/>
    </row>
    <row r="84" spans="9:13" x14ac:dyDescent="0.2">
      <c r="I84" s="42"/>
      <c r="J84" s="43"/>
      <c r="K84" s="43"/>
      <c r="L84" s="42"/>
      <c r="M84" s="43"/>
    </row>
    <row r="85" spans="9:13" x14ac:dyDescent="0.2">
      <c r="I85" s="42"/>
      <c r="J85" s="43"/>
      <c r="K85" s="43"/>
      <c r="L85" s="42"/>
      <c r="M85" s="43"/>
    </row>
    <row r="86" spans="9:13" x14ac:dyDescent="0.2">
      <c r="I86" s="42"/>
      <c r="J86" s="43"/>
      <c r="K86" s="43"/>
      <c r="L86" s="42"/>
      <c r="M86" s="43"/>
    </row>
    <row r="87" spans="9:13" x14ac:dyDescent="0.2">
      <c r="I87" s="42"/>
      <c r="J87" s="43"/>
      <c r="K87" s="43"/>
      <c r="L87" s="42"/>
      <c r="M87" s="43"/>
    </row>
    <row r="88" spans="9:13" x14ac:dyDescent="0.2">
      <c r="I88" s="42"/>
      <c r="J88" s="43"/>
      <c r="K88" s="43"/>
      <c r="L88" s="42"/>
      <c r="M88" s="43"/>
    </row>
    <row r="89" spans="9:13" x14ac:dyDescent="0.2">
      <c r="I89" s="42"/>
      <c r="J89" s="43"/>
      <c r="K89" s="43"/>
      <c r="L89" s="42"/>
      <c r="M89" s="43"/>
    </row>
    <row r="90" spans="9:13" x14ac:dyDescent="0.2">
      <c r="I90" s="42"/>
      <c r="J90" s="43"/>
      <c r="K90" s="43"/>
      <c r="L90" s="42"/>
      <c r="M90" s="43"/>
    </row>
    <row r="91" spans="9:13" x14ac:dyDescent="0.2">
      <c r="I91" s="42"/>
      <c r="J91" s="43"/>
      <c r="K91" s="43"/>
      <c r="L91" s="42"/>
      <c r="M91" s="43"/>
    </row>
    <row r="92" spans="9:13" x14ac:dyDescent="0.2">
      <c r="I92" s="42"/>
      <c r="J92" s="43"/>
      <c r="K92" s="43"/>
      <c r="L92" s="42"/>
      <c r="M92" s="43"/>
    </row>
    <row r="93" spans="9:13" x14ac:dyDescent="0.2">
      <c r="I93" s="42"/>
      <c r="J93" s="43"/>
      <c r="K93" s="43"/>
      <c r="L93" s="42"/>
      <c r="M93" s="43"/>
    </row>
    <row r="94" spans="9:13" x14ac:dyDescent="0.2">
      <c r="I94" s="42"/>
      <c r="J94" s="43"/>
      <c r="K94" s="43"/>
      <c r="L94" s="42"/>
      <c r="M94" s="43"/>
    </row>
    <row r="95" spans="9:13" x14ac:dyDescent="0.2">
      <c r="I95" s="42"/>
      <c r="J95" s="43"/>
      <c r="K95" s="43"/>
      <c r="L95" s="42"/>
      <c r="M95" s="43"/>
    </row>
    <row r="96" spans="9:13" x14ac:dyDescent="0.2">
      <c r="I96" s="42"/>
      <c r="J96" s="43"/>
      <c r="K96" s="43"/>
      <c r="L96" s="42"/>
      <c r="M96" s="43"/>
    </row>
    <row r="97" spans="9:13" x14ac:dyDescent="0.2">
      <c r="I97" s="42"/>
      <c r="J97" s="43"/>
      <c r="K97" s="43"/>
      <c r="L97" s="42"/>
      <c r="M97" s="43"/>
    </row>
    <row r="98" spans="9:13" x14ac:dyDescent="0.2">
      <c r="I98" s="42"/>
      <c r="J98" s="43"/>
      <c r="K98" s="43"/>
      <c r="L98" s="42"/>
      <c r="M98" s="43"/>
    </row>
    <row r="99" spans="9:13" x14ac:dyDescent="0.2">
      <c r="I99" s="42"/>
      <c r="J99" s="43"/>
      <c r="K99" s="43"/>
      <c r="L99" s="42"/>
      <c r="M99" s="43"/>
    </row>
    <row r="100" spans="9:13" x14ac:dyDescent="0.2">
      <c r="I100" s="42"/>
      <c r="J100" s="43"/>
      <c r="K100" s="43"/>
      <c r="L100" s="42"/>
      <c r="M100" s="43"/>
    </row>
    <row r="101" spans="9:13" x14ac:dyDescent="0.2">
      <c r="I101" s="42"/>
      <c r="J101" s="43"/>
      <c r="K101" s="43"/>
      <c r="L101" s="42"/>
      <c r="M101" s="43"/>
    </row>
  </sheetData>
  <autoFilter ref="B2:G11"/>
  <mergeCells count="1">
    <mergeCell ref="E1:G1"/>
  </mergeCells>
  <phoneticPr fontId="0" type="noConversion"/>
  <pageMargins left="0.75" right="0.75" top="1" bottom="1" header="0.5" footer="0.5"/>
  <pageSetup paperSize="9"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CE1"/>
  <sheetViews>
    <sheetView workbookViewId="0"/>
  </sheetViews>
  <sheetFormatPr defaultColWidth="15.85546875" defaultRowHeight="10.199999999999999" x14ac:dyDescent="0.2"/>
  <cols>
    <col min="1" max="1" width="15.85546875" style="35" customWidth="1"/>
    <col min="2" max="13" width="24.85546875" style="32" customWidth="1"/>
    <col min="14" max="48" width="15.85546875" style="32" customWidth="1"/>
    <col min="49" max="80" width="15.85546875" style="32" hidden="1" customWidth="1"/>
    <col min="81" max="83" width="15.85546875" style="34" hidden="1" customWidth="1"/>
    <col min="84" max="16384" width="15.85546875" style="32"/>
  </cols>
  <sheetData>
    <row r="1" spans="1:83" s="39" customFormat="1" x14ac:dyDescent="0.2">
      <c r="A1" s="38" t="s">
        <v>48</v>
      </c>
      <c r="B1" s="39" t="str">
        <f>Categories!B16</f>
        <v>Untitled</v>
      </c>
      <c r="C1" s="39" t="str">
        <f>Categories!C16</f>
        <v>Untitled</v>
      </c>
      <c r="D1" s="39" t="str">
        <f>Categories!D16</f>
        <v>Untitled</v>
      </c>
      <c r="E1" s="39" t="str">
        <f>Categories!E16</f>
        <v>Untitled</v>
      </c>
      <c r="F1" s="39" t="str">
        <f>Categories!F16</f>
        <v>Untitled</v>
      </c>
      <c r="G1" s="39" t="str">
        <f>Categories!G16</f>
        <v>Untitled</v>
      </c>
      <c r="H1" s="39" t="str">
        <f>Categories!H16</f>
        <v>Untitled</v>
      </c>
      <c r="I1" s="39" t="str">
        <f>Categories!I16</f>
        <v>Untitled</v>
      </c>
      <c r="J1" s="39" t="str">
        <f>Categories!J16</f>
        <v>Untitled</v>
      </c>
      <c r="K1" s="39" t="str">
        <f>Categories!K16</f>
        <v>Untitled</v>
      </c>
      <c r="L1" s="39" t="str">
        <f>Categories!L16</f>
        <v>Untitled</v>
      </c>
      <c r="M1" s="39" t="str">
        <f>Categories!M16</f>
        <v>Untitled</v>
      </c>
      <c r="N1" s="39" t="s">
        <v>0</v>
      </c>
      <c r="O1" s="39" t="s">
        <v>1</v>
      </c>
      <c r="P1" s="39" t="s">
        <v>2</v>
      </c>
      <c r="Q1" s="39" t="s">
        <v>3</v>
      </c>
      <c r="R1" s="39" t="s">
        <v>4</v>
      </c>
      <c r="S1" s="39" t="s">
        <v>5</v>
      </c>
      <c r="T1" s="39" t="s">
        <v>6</v>
      </c>
      <c r="U1" s="39" t="s">
        <v>7</v>
      </c>
      <c r="V1" s="39" t="s">
        <v>8</v>
      </c>
      <c r="W1" s="39" t="s">
        <v>9</v>
      </c>
      <c r="X1" s="39" t="s">
        <v>10</v>
      </c>
      <c r="Y1" s="39" t="s">
        <v>11</v>
      </c>
      <c r="Z1" s="39" t="s">
        <v>12</v>
      </c>
      <c r="AA1" s="39" t="s">
        <v>13</v>
      </c>
      <c r="AB1" s="39" t="s">
        <v>14</v>
      </c>
      <c r="AC1" s="39" t="s">
        <v>15</v>
      </c>
      <c r="AD1" s="39" t="s">
        <v>16</v>
      </c>
      <c r="AE1" s="39" t="s">
        <v>17</v>
      </c>
      <c r="AF1" s="39" t="s">
        <v>18</v>
      </c>
      <c r="AG1" s="39" t="s">
        <v>19</v>
      </c>
      <c r="AH1" s="39" t="s">
        <v>20</v>
      </c>
      <c r="AI1" s="39" t="s">
        <v>21</v>
      </c>
      <c r="AJ1" s="39" t="s">
        <v>22</v>
      </c>
      <c r="AK1" s="39" t="s">
        <v>23</v>
      </c>
      <c r="AL1" s="39" t="s">
        <v>24</v>
      </c>
      <c r="AM1" s="39" t="s">
        <v>25</v>
      </c>
      <c r="AN1" s="39" t="s">
        <v>26</v>
      </c>
      <c r="AO1" s="39" t="s">
        <v>27</v>
      </c>
      <c r="AP1" s="39" t="s">
        <v>28</v>
      </c>
      <c r="AQ1" s="39" t="s">
        <v>29</v>
      </c>
      <c r="AR1" s="39" t="s">
        <v>30</v>
      </c>
      <c r="AS1" s="39" t="s">
        <v>31</v>
      </c>
      <c r="AT1" s="39" t="s">
        <v>32</v>
      </c>
      <c r="AU1" s="39" t="s">
        <v>33</v>
      </c>
      <c r="AV1" s="39" t="s">
        <v>34</v>
      </c>
      <c r="AW1" s="39" t="s">
        <v>105</v>
      </c>
      <c r="AX1" s="39" t="s">
        <v>106</v>
      </c>
      <c r="AY1" s="39" t="s">
        <v>107</v>
      </c>
      <c r="AZ1" s="39" t="s">
        <v>108</v>
      </c>
      <c r="BA1" s="39" t="s">
        <v>109</v>
      </c>
      <c r="BB1" s="39" t="s">
        <v>110</v>
      </c>
      <c r="BC1" s="39" t="s">
        <v>111</v>
      </c>
      <c r="BD1" s="39" t="s">
        <v>112</v>
      </c>
      <c r="BE1" s="39" t="s">
        <v>113</v>
      </c>
      <c r="BF1" s="39" t="s">
        <v>114</v>
      </c>
      <c r="BG1" s="39" t="s">
        <v>115</v>
      </c>
      <c r="BH1" s="39" t="s">
        <v>116</v>
      </c>
      <c r="BI1" s="39" t="s">
        <v>117</v>
      </c>
      <c r="BJ1" s="39" t="s">
        <v>118</v>
      </c>
      <c r="BK1" s="39" t="s">
        <v>119</v>
      </c>
      <c r="BL1" s="39" t="s">
        <v>120</v>
      </c>
      <c r="BM1" s="39" t="s">
        <v>121</v>
      </c>
      <c r="BN1" s="39" t="s">
        <v>122</v>
      </c>
      <c r="BO1" s="39" t="s">
        <v>123</v>
      </c>
      <c r="BP1" s="39" t="s">
        <v>124</v>
      </c>
      <c r="BQ1" s="39" t="s">
        <v>125</v>
      </c>
      <c r="BR1" s="39" t="s">
        <v>126</v>
      </c>
      <c r="BS1" s="39" t="s">
        <v>127</v>
      </c>
      <c r="BT1" s="39" t="s">
        <v>128</v>
      </c>
      <c r="BU1" s="39" t="s">
        <v>129</v>
      </c>
      <c r="BV1" s="39" t="s">
        <v>130</v>
      </c>
      <c r="BW1" s="39" t="s">
        <v>131</v>
      </c>
      <c r="BX1" s="39" t="s">
        <v>132</v>
      </c>
      <c r="BY1" s="39" t="s">
        <v>133</v>
      </c>
      <c r="BZ1" s="39" t="s">
        <v>134</v>
      </c>
      <c r="CA1" s="39" t="s">
        <v>135</v>
      </c>
      <c r="CB1" s="39" t="s">
        <v>136</v>
      </c>
      <c r="CC1" s="40" t="s">
        <v>137</v>
      </c>
      <c r="CD1" s="40" t="s">
        <v>138</v>
      </c>
      <c r="CE1" s="40" t="s">
        <v>139</v>
      </c>
    </row>
  </sheetData>
  <autoFilter ref="A1:CE2355"/>
  <phoneticPr fontId="0" type="noConversion"/>
  <pageMargins left="0.75" right="0.75" top="1" bottom="1" header="0.5" footer="0.5"/>
  <pageSetup paperSize="9" orientation="portrait" r:id="rId1"/>
  <headerFooter alignWithMargins="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dimension ref="A1"/>
  <sheetViews>
    <sheetView showGridLines="0" showRowColHeaders="0" workbookViewId="0">
      <selection activeCell="C4" sqref="C4"/>
    </sheetView>
  </sheetViews>
  <sheetFormatPr defaultRowHeight="10.199999999999999" x14ac:dyDescent="0.2"/>
  <sheetData/>
  <sheetProtection sheet="1" objects="1" scenarios="1" selectLockedCells="1" selectUnlockedCells="1"/>
  <phoneticPr fontId="0" type="noConversion"/>
  <pageMargins left="0.75" right="0.75" top="1" bottom="1" header="0.5" footer="0.5"/>
  <pageSetup paperSize="9" orientation="portrait" horizontalDpi="200" r:id="rId1"/>
  <headerFooter alignWithMargins="0"/>
  <drawing r:id="rId2"/>
  <legacyDrawing r:id="rId3"/>
  <controls>
    <mc:AlternateContent xmlns:mc="http://schemas.openxmlformats.org/markup-compatibility/2006">
      <mc:Choice Requires="x14">
        <control shapeId="24579" r:id="rId4" name="cbExtract">
          <controlPr locked="0" autoLine="0" r:id="rId5">
            <anchor moveWithCells="1" sizeWithCells="1">
              <from>
                <xdr:col>0</xdr:col>
                <xdr:colOff>182880</xdr:colOff>
                <xdr:row>21</xdr:row>
                <xdr:rowOff>83820</xdr:rowOff>
              </from>
              <to>
                <xdr:col>2</xdr:col>
                <xdr:colOff>30480</xdr:colOff>
                <xdr:row>23</xdr:row>
                <xdr:rowOff>106680</xdr:rowOff>
              </to>
            </anchor>
          </controlPr>
        </control>
      </mc:Choice>
      <mc:Fallback>
        <control shapeId="24579" r:id="rId4" name="cbExtract"/>
      </mc:Fallback>
    </mc:AlternateContent>
    <mc:AlternateContent xmlns:mc="http://schemas.openxmlformats.org/markup-compatibility/2006">
      <mc:Choice Requires="x14">
        <control shapeId="24582" r:id="rId6" name="cbImport">
          <controlPr locked="0" autoLine="0" r:id="rId7">
            <anchor moveWithCells="1" sizeWithCells="1">
              <from>
                <xdr:col>0</xdr:col>
                <xdr:colOff>182880</xdr:colOff>
                <xdr:row>49</xdr:row>
                <xdr:rowOff>60960</xdr:rowOff>
              </from>
              <to>
                <xdr:col>2</xdr:col>
                <xdr:colOff>30480</xdr:colOff>
                <xdr:row>51</xdr:row>
                <xdr:rowOff>76200</xdr:rowOff>
              </to>
            </anchor>
          </controlPr>
        </control>
      </mc:Choice>
      <mc:Fallback>
        <control shapeId="24582" r:id="rId6" name="cbImport"/>
      </mc:Fallback>
    </mc:AlternateContent>
    <mc:AlternateContent xmlns:mc="http://schemas.openxmlformats.org/markup-compatibility/2006">
      <mc:Choice Requires="x14">
        <control shapeId="24585" r:id="rId8" name="Label1">
          <controlPr autoLine="0" autoPict="0" r:id="rId9">
            <anchor moveWithCells="1" sizeWithCells="1">
              <from>
                <xdr:col>9</xdr:col>
                <xdr:colOff>373380</xdr:colOff>
                <xdr:row>35</xdr:row>
                <xdr:rowOff>0</xdr:rowOff>
              </from>
              <to>
                <xdr:col>10</xdr:col>
                <xdr:colOff>441960</xdr:colOff>
                <xdr:row>36</xdr:row>
                <xdr:rowOff>83820</xdr:rowOff>
              </to>
            </anchor>
          </controlPr>
        </control>
      </mc:Choice>
      <mc:Fallback>
        <control shapeId="24585" r:id="rId8" name="Label1"/>
      </mc:Fallback>
    </mc:AlternateContent>
    <mc:AlternateContent xmlns:mc="http://schemas.openxmlformats.org/markup-compatibility/2006">
      <mc:Choice Requires="x14">
        <control shapeId="24586" r:id="rId10" name="txtDelimiter">
          <controlPr autoLine="0" autoPict="0" r:id="rId11">
            <anchor moveWithCells="1" sizeWithCells="1">
              <from>
                <xdr:col>11</xdr:col>
                <xdr:colOff>0</xdr:colOff>
                <xdr:row>34</xdr:row>
                <xdr:rowOff>114300</xdr:rowOff>
              </from>
              <to>
                <xdr:col>11</xdr:col>
                <xdr:colOff>457200</xdr:colOff>
                <xdr:row>36</xdr:row>
                <xdr:rowOff>60960</xdr:rowOff>
              </to>
            </anchor>
          </controlPr>
        </control>
      </mc:Choice>
      <mc:Fallback>
        <control shapeId="24586" r:id="rId10" name="txtDelimiter"/>
      </mc:Fallback>
    </mc:AlternateContent>
    <mc:AlternateContent xmlns:mc="http://schemas.openxmlformats.org/markup-compatibility/2006">
      <mc:Choice Requires="x14">
        <control shapeId="24587" r:id="rId12" name="cbProcessTextFile">
          <controlPr locked="0" autoLine="0" autoPict="0" r:id="rId13">
            <anchor moveWithCells="1" sizeWithCells="1">
              <from>
                <xdr:col>12</xdr:col>
                <xdr:colOff>175260</xdr:colOff>
                <xdr:row>34</xdr:row>
                <xdr:rowOff>60960</xdr:rowOff>
              </from>
              <to>
                <xdr:col>14</xdr:col>
                <xdr:colOff>45720</xdr:colOff>
                <xdr:row>36</xdr:row>
                <xdr:rowOff>76200</xdr:rowOff>
              </to>
            </anchor>
          </controlPr>
        </control>
      </mc:Choice>
      <mc:Fallback>
        <control shapeId="24587" r:id="rId12" name="cbProcessTextFile"/>
      </mc:Fallback>
    </mc:AlternateContent>
    <mc:AlternateContent xmlns:mc="http://schemas.openxmlformats.org/markup-compatibility/2006">
      <mc:Choice Requires="x14">
        <control shapeId="24590" r:id="rId14" name="cbInput">
          <controlPr locked="0" autoLine="0" r:id="rId15">
            <anchor moveWithCells="1" sizeWithCells="1">
              <from>
                <xdr:col>0</xdr:col>
                <xdr:colOff>160020</xdr:colOff>
                <xdr:row>10</xdr:row>
                <xdr:rowOff>0</xdr:rowOff>
              </from>
              <to>
                <xdr:col>2</xdr:col>
                <xdr:colOff>7620</xdr:colOff>
                <xdr:row>12</xdr:row>
                <xdr:rowOff>22860</xdr:rowOff>
              </to>
            </anchor>
          </controlPr>
        </control>
      </mc:Choice>
      <mc:Fallback>
        <control shapeId="24590" r:id="rId14" name="cbInput"/>
      </mc:Fallback>
    </mc:AlternateContent>
  </control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CN9"/>
  <sheetViews>
    <sheetView workbookViewId="0"/>
  </sheetViews>
  <sheetFormatPr defaultColWidth="9.28515625" defaultRowHeight="10.199999999999999" x14ac:dyDescent="0.2"/>
  <cols>
    <col min="1" max="1" width="9.7109375" style="36" bestFit="1" customWidth="1"/>
    <col min="2" max="13" width="24.7109375" style="7" customWidth="1"/>
    <col min="14" max="22" width="9.85546875" style="7" bestFit="1" customWidth="1"/>
    <col min="23" max="80" width="10.85546875" style="7" bestFit="1" customWidth="1"/>
    <col min="81" max="83" width="13.85546875" style="7" bestFit="1" customWidth="1"/>
    <col min="84" max="89" width="9.28515625" style="7"/>
    <col min="90" max="90" width="104" style="7" customWidth="1"/>
    <col min="91" max="16384" width="9.28515625" style="7"/>
  </cols>
  <sheetData>
    <row r="1" spans="1:92" s="37" customFormat="1" x14ac:dyDescent="0.2">
      <c r="A1" s="41" t="s">
        <v>48</v>
      </c>
      <c r="B1" s="37" t="str">
        <f>Categories!B16</f>
        <v>Untitled</v>
      </c>
      <c r="C1" s="37" t="str">
        <f>Categories!C16</f>
        <v>Untitled</v>
      </c>
      <c r="D1" s="37" t="str">
        <f>Categories!D16</f>
        <v>Untitled</v>
      </c>
      <c r="E1" s="37" t="str">
        <f>Categories!E16</f>
        <v>Untitled</v>
      </c>
      <c r="F1" s="37" t="str">
        <f>Categories!F16</f>
        <v>Untitled</v>
      </c>
      <c r="G1" s="37" t="str">
        <f>Categories!G16</f>
        <v>Untitled</v>
      </c>
      <c r="H1" s="37" t="str">
        <f>Categories!H16</f>
        <v>Untitled</v>
      </c>
      <c r="I1" s="37" t="str">
        <f>Categories!I16</f>
        <v>Untitled</v>
      </c>
      <c r="J1" s="37" t="str">
        <f>Categories!J16</f>
        <v>Untitled</v>
      </c>
      <c r="K1" s="37" t="str">
        <f>Categories!K16</f>
        <v>Untitled</v>
      </c>
      <c r="L1" s="37" t="str">
        <f>Categories!L16</f>
        <v>Untitled</v>
      </c>
      <c r="M1" s="37" t="str">
        <f>Categories!M16</f>
        <v>Untitled</v>
      </c>
      <c r="N1" s="37" t="s">
        <v>0</v>
      </c>
      <c r="O1" s="37" t="s">
        <v>1</v>
      </c>
      <c r="P1" s="37" t="s">
        <v>2</v>
      </c>
      <c r="Q1" s="37" t="s">
        <v>3</v>
      </c>
      <c r="R1" s="37" t="s">
        <v>4</v>
      </c>
      <c r="S1" s="37" t="s">
        <v>5</v>
      </c>
      <c r="T1" s="37" t="s">
        <v>6</v>
      </c>
      <c r="U1" s="37" t="s">
        <v>7</v>
      </c>
      <c r="V1" s="37" t="s">
        <v>8</v>
      </c>
      <c r="W1" s="37" t="s">
        <v>9</v>
      </c>
      <c r="X1" s="37" t="s">
        <v>10</v>
      </c>
      <c r="Y1" s="37" t="s">
        <v>11</v>
      </c>
      <c r="Z1" s="37" t="s">
        <v>12</v>
      </c>
      <c r="AA1" s="37" t="s">
        <v>13</v>
      </c>
      <c r="AB1" s="37" t="s">
        <v>14</v>
      </c>
      <c r="AC1" s="37" t="s">
        <v>15</v>
      </c>
      <c r="AD1" s="37" t="s">
        <v>16</v>
      </c>
      <c r="AE1" s="37" t="s">
        <v>17</v>
      </c>
      <c r="AF1" s="37" t="s">
        <v>18</v>
      </c>
      <c r="AG1" s="37" t="s">
        <v>19</v>
      </c>
      <c r="AH1" s="37" t="s">
        <v>20</v>
      </c>
      <c r="AI1" s="37" t="s">
        <v>21</v>
      </c>
      <c r="AJ1" s="37" t="s">
        <v>22</v>
      </c>
      <c r="AK1" s="37" t="s">
        <v>23</v>
      </c>
      <c r="AL1" s="37" t="s">
        <v>24</v>
      </c>
      <c r="AM1" s="37" t="s">
        <v>25</v>
      </c>
      <c r="AN1" s="37" t="s">
        <v>26</v>
      </c>
      <c r="AO1" s="37" t="s">
        <v>27</v>
      </c>
      <c r="AP1" s="37" t="s">
        <v>28</v>
      </c>
      <c r="AQ1" s="37" t="s">
        <v>29</v>
      </c>
      <c r="AR1" s="37" t="s">
        <v>30</v>
      </c>
      <c r="AS1" s="37" t="s">
        <v>31</v>
      </c>
      <c r="AT1" s="37" t="s">
        <v>32</v>
      </c>
      <c r="AU1" s="37" t="s">
        <v>33</v>
      </c>
      <c r="AV1" s="37" t="s">
        <v>34</v>
      </c>
      <c r="AW1" s="37" t="s">
        <v>105</v>
      </c>
      <c r="AX1" s="37" t="s">
        <v>106</v>
      </c>
      <c r="AY1" s="37" t="s">
        <v>107</v>
      </c>
      <c r="AZ1" s="37" t="s">
        <v>108</v>
      </c>
      <c r="BA1" s="37" t="s">
        <v>109</v>
      </c>
      <c r="BB1" s="37" t="s">
        <v>110</v>
      </c>
      <c r="BC1" s="37" t="s">
        <v>111</v>
      </c>
      <c r="BD1" s="37" t="s">
        <v>112</v>
      </c>
      <c r="BE1" s="37" t="s">
        <v>113</v>
      </c>
      <c r="BF1" s="37" t="s">
        <v>114</v>
      </c>
      <c r="BG1" s="37" t="s">
        <v>115</v>
      </c>
      <c r="BH1" s="37" t="s">
        <v>116</v>
      </c>
      <c r="BI1" s="37" t="s">
        <v>117</v>
      </c>
      <c r="BJ1" s="37" t="s">
        <v>118</v>
      </c>
      <c r="BK1" s="37" t="s">
        <v>119</v>
      </c>
      <c r="BL1" s="37" t="s">
        <v>120</v>
      </c>
      <c r="BM1" s="37" t="s">
        <v>121</v>
      </c>
      <c r="BN1" s="37" t="s">
        <v>122</v>
      </c>
      <c r="BO1" s="37" t="s">
        <v>123</v>
      </c>
      <c r="BP1" s="37" t="s">
        <v>124</v>
      </c>
      <c r="BQ1" s="37" t="s">
        <v>125</v>
      </c>
      <c r="BR1" s="37" t="s">
        <v>126</v>
      </c>
      <c r="BS1" s="37" t="s">
        <v>127</v>
      </c>
      <c r="BT1" s="37" t="s">
        <v>128</v>
      </c>
      <c r="BU1" s="37" t="s">
        <v>129</v>
      </c>
      <c r="BV1" s="37" t="s">
        <v>130</v>
      </c>
      <c r="BW1" s="37" t="s">
        <v>131</v>
      </c>
      <c r="BX1" s="37" t="s">
        <v>132</v>
      </c>
      <c r="BY1" s="37" t="s">
        <v>133</v>
      </c>
      <c r="BZ1" s="37" t="s">
        <v>134</v>
      </c>
      <c r="CA1" s="37" t="s">
        <v>135</v>
      </c>
      <c r="CB1" s="37" t="s">
        <v>136</v>
      </c>
      <c r="CC1" s="37" t="s">
        <v>137</v>
      </c>
      <c r="CD1" s="37" t="s">
        <v>138</v>
      </c>
      <c r="CE1" s="37" t="s">
        <v>139</v>
      </c>
    </row>
    <row r="2" spans="1:92" x14ac:dyDescent="0.2">
      <c r="CK2" s="235" t="s">
        <v>392</v>
      </c>
      <c r="CL2" s="234" t="s">
        <v>388</v>
      </c>
      <c r="CN2" s="234" t="s">
        <v>345</v>
      </c>
    </row>
    <row r="3" spans="1:92" x14ac:dyDescent="0.2">
      <c r="CK3" s="236" t="s">
        <v>389</v>
      </c>
      <c r="CL3" s="233"/>
      <c r="CN3" s="7">
        <v>3.2936999999999999</v>
      </c>
    </row>
    <row r="4" spans="1:92" x14ac:dyDescent="0.2">
      <c r="CK4" s="236" t="s">
        <v>390</v>
      </c>
      <c r="CL4" s="233"/>
      <c r="CN4" s="7">
        <v>3.7208000000000001</v>
      </c>
    </row>
    <row r="5" spans="1:92" x14ac:dyDescent="0.2">
      <c r="CK5" s="236" t="s">
        <v>391</v>
      </c>
      <c r="CL5" s="233" t="s">
        <v>399</v>
      </c>
      <c r="CN5" s="7">
        <v>3.65</v>
      </c>
    </row>
    <row r="6" spans="1:92" x14ac:dyDescent="0.2">
      <c r="CN6" s="7">
        <v>3.8892000000000002</v>
      </c>
    </row>
    <row r="7" spans="1:92" x14ac:dyDescent="0.2">
      <c r="CN7" s="7">
        <v>4.0381</v>
      </c>
    </row>
    <row r="8" spans="1:92" x14ac:dyDescent="0.2">
      <c r="CN8" s="7">
        <v>4.3117000000000001</v>
      </c>
    </row>
    <row r="9" spans="1:92" x14ac:dyDescent="0.2">
      <c r="CN9" s="7">
        <v>3.24</v>
      </c>
    </row>
  </sheetData>
  <dataConsolidate/>
  <phoneticPr fontId="0" type="noConversion"/>
  <pageMargins left="0.75" right="0.75" top="1" bottom="1" header="0.5" footer="0.5"/>
  <pageSetup orientation="portrait" horizontalDpi="200" verticalDpi="200"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B2:C58"/>
  <sheetViews>
    <sheetView showGridLines="0" showRowColHeaders="0" workbookViewId="0"/>
  </sheetViews>
  <sheetFormatPr defaultRowHeight="10.199999999999999" x14ac:dyDescent="0.2"/>
  <cols>
    <col min="2" max="2" width="15.28515625" style="7" customWidth="1"/>
    <col min="3" max="3" width="9.28515625" style="7"/>
  </cols>
  <sheetData>
    <row r="2" spans="2:3" x14ac:dyDescent="0.2">
      <c r="B2" s="82" t="s">
        <v>348</v>
      </c>
      <c r="C2" s="79" t="s">
        <v>350</v>
      </c>
    </row>
    <row r="3" spans="2:3" x14ac:dyDescent="0.2">
      <c r="B3" s="83">
        <v>1</v>
      </c>
      <c r="C3" s="80"/>
    </row>
    <row r="4" spans="2:3" x14ac:dyDescent="0.2">
      <c r="B4" s="84">
        <v>2</v>
      </c>
      <c r="C4" s="80"/>
    </row>
    <row r="5" spans="2:3" x14ac:dyDescent="0.2">
      <c r="B5" s="85">
        <v>3</v>
      </c>
      <c r="C5" s="80" t="s">
        <v>343</v>
      </c>
    </row>
    <row r="6" spans="2:3" x14ac:dyDescent="0.2">
      <c r="B6" s="86">
        <v>4</v>
      </c>
      <c r="C6" s="80" t="s">
        <v>349</v>
      </c>
    </row>
    <row r="7" spans="2:3" x14ac:dyDescent="0.2">
      <c r="B7" s="87">
        <v>5</v>
      </c>
      <c r="C7" s="80"/>
    </row>
    <row r="8" spans="2:3" x14ac:dyDescent="0.2">
      <c r="B8" s="88">
        <v>6</v>
      </c>
      <c r="C8" s="80"/>
    </row>
    <row r="9" spans="2:3" x14ac:dyDescent="0.2">
      <c r="B9" s="89">
        <v>7</v>
      </c>
      <c r="C9" s="80"/>
    </row>
    <row r="10" spans="2:3" x14ac:dyDescent="0.2">
      <c r="B10" s="90">
        <v>8</v>
      </c>
      <c r="C10" s="80" t="s">
        <v>345</v>
      </c>
    </row>
    <row r="11" spans="2:3" x14ac:dyDescent="0.2">
      <c r="B11" s="91">
        <v>9</v>
      </c>
      <c r="C11" s="80"/>
    </row>
    <row r="12" spans="2:3" x14ac:dyDescent="0.2">
      <c r="B12" s="92">
        <v>10</v>
      </c>
      <c r="C12" s="80"/>
    </row>
    <row r="13" spans="2:3" x14ac:dyDescent="0.2">
      <c r="B13" s="93">
        <v>11</v>
      </c>
      <c r="C13" s="80"/>
    </row>
    <row r="14" spans="2:3" x14ac:dyDescent="0.2">
      <c r="B14" s="94">
        <v>12</v>
      </c>
      <c r="C14" s="80"/>
    </row>
    <row r="15" spans="2:3" x14ac:dyDescent="0.2">
      <c r="B15" s="95">
        <v>13</v>
      </c>
      <c r="C15" s="80"/>
    </row>
    <row r="16" spans="2:3" x14ac:dyDescent="0.2">
      <c r="B16" s="96">
        <v>14</v>
      </c>
      <c r="C16" s="80"/>
    </row>
    <row r="17" spans="2:3" x14ac:dyDescent="0.2">
      <c r="B17" s="97">
        <v>15</v>
      </c>
      <c r="C17" s="80"/>
    </row>
    <row r="18" spans="2:3" x14ac:dyDescent="0.2">
      <c r="B18" s="98">
        <v>16</v>
      </c>
      <c r="C18" s="80"/>
    </row>
    <row r="19" spans="2:3" x14ac:dyDescent="0.2">
      <c r="B19" s="99">
        <v>17</v>
      </c>
      <c r="C19" s="80"/>
    </row>
    <row r="20" spans="2:3" x14ac:dyDescent="0.2">
      <c r="B20" s="100">
        <v>18</v>
      </c>
      <c r="C20" s="80"/>
    </row>
    <row r="21" spans="2:3" x14ac:dyDescent="0.2">
      <c r="B21" s="101">
        <v>19</v>
      </c>
      <c r="C21" s="80"/>
    </row>
    <row r="22" spans="2:3" x14ac:dyDescent="0.2">
      <c r="B22" s="102">
        <v>20</v>
      </c>
      <c r="C22" s="80"/>
    </row>
    <row r="23" spans="2:3" x14ac:dyDescent="0.2">
      <c r="B23" s="103">
        <v>21</v>
      </c>
      <c r="C23" s="80"/>
    </row>
    <row r="24" spans="2:3" x14ac:dyDescent="0.2">
      <c r="B24" s="104">
        <v>22</v>
      </c>
      <c r="C24" s="80"/>
    </row>
    <row r="25" spans="2:3" x14ac:dyDescent="0.2">
      <c r="B25" s="105">
        <v>23</v>
      </c>
      <c r="C25" s="80"/>
    </row>
    <row r="26" spans="2:3" x14ac:dyDescent="0.2">
      <c r="B26" s="106">
        <v>24</v>
      </c>
      <c r="C26" s="80"/>
    </row>
    <row r="27" spans="2:3" x14ac:dyDescent="0.2">
      <c r="B27" s="107">
        <v>25</v>
      </c>
      <c r="C27" s="80"/>
    </row>
    <row r="28" spans="2:3" x14ac:dyDescent="0.2">
      <c r="B28" s="108">
        <v>26</v>
      </c>
      <c r="C28" s="80"/>
    </row>
    <row r="29" spans="2:3" x14ac:dyDescent="0.2">
      <c r="B29" s="109">
        <v>27</v>
      </c>
      <c r="C29" s="80"/>
    </row>
    <row r="30" spans="2:3" x14ac:dyDescent="0.2">
      <c r="B30" s="110">
        <v>28</v>
      </c>
      <c r="C30" s="80"/>
    </row>
    <row r="31" spans="2:3" x14ac:dyDescent="0.2">
      <c r="B31" s="111">
        <v>29</v>
      </c>
      <c r="C31" s="80"/>
    </row>
    <row r="32" spans="2:3" x14ac:dyDescent="0.2">
      <c r="B32" s="112">
        <v>30</v>
      </c>
      <c r="C32" s="80"/>
    </row>
    <row r="33" spans="2:3" x14ac:dyDescent="0.2">
      <c r="B33" s="113">
        <v>31</v>
      </c>
      <c r="C33" s="80"/>
    </row>
    <row r="34" spans="2:3" x14ac:dyDescent="0.2">
      <c r="B34" s="114">
        <v>32</v>
      </c>
      <c r="C34" s="80"/>
    </row>
    <row r="35" spans="2:3" x14ac:dyDescent="0.2">
      <c r="B35" s="115">
        <v>33</v>
      </c>
      <c r="C35" s="80"/>
    </row>
    <row r="36" spans="2:3" x14ac:dyDescent="0.2">
      <c r="B36" s="116">
        <v>34</v>
      </c>
      <c r="C36" s="80"/>
    </row>
    <row r="37" spans="2:3" x14ac:dyDescent="0.2">
      <c r="B37" s="117">
        <v>35</v>
      </c>
      <c r="C37" s="80"/>
    </row>
    <row r="38" spans="2:3" x14ac:dyDescent="0.2">
      <c r="B38" s="118">
        <v>36</v>
      </c>
      <c r="C38" s="80"/>
    </row>
    <row r="39" spans="2:3" x14ac:dyDescent="0.2">
      <c r="B39" s="119">
        <v>37</v>
      </c>
      <c r="C39" s="80"/>
    </row>
    <row r="40" spans="2:3" x14ac:dyDescent="0.2">
      <c r="B40" s="120">
        <v>38</v>
      </c>
      <c r="C40" s="80"/>
    </row>
    <row r="41" spans="2:3" x14ac:dyDescent="0.2">
      <c r="B41" s="121">
        <v>39</v>
      </c>
      <c r="C41" s="80"/>
    </row>
    <row r="42" spans="2:3" x14ac:dyDescent="0.2">
      <c r="B42" s="122">
        <v>40</v>
      </c>
      <c r="C42" s="80"/>
    </row>
    <row r="43" spans="2:3" x14ac:dyDescent="0.2">
      <c r="B43" s="123">
        <v>41</v>
      </c>
      <c r="C43" s="80"/>
    </row>
    <row r="44" spans="2:3" x14ac:dyDescent="0.2">
      <c r="B44" s="124">
        <v>42</v>
      </c>
      <c r="C44" s="80"/>
    </row>
    <row r="45" spans="2:3" x14ac:dyDescent="0.2">
      <c r="B45" s="125">
        <v>43</v>
      </c>
      <c r="C45" s="80"/>
    </row>
    <row r="46" spans="2:3" x14ac:dyDescent="0.2">
      <c r="B46" s="126">
        <v>44</v>
      </c>
      <c r="C46" s="80" t="s">
        <v>344</v>
      </c>
    </row>
    <row r="47" spans="2:3" x14ac:dyDescent="0.2">
      <c r="B47" s="127">
        <v>45</v>
      </c>
      <c r="C47" s="80"/>
    </row>
    <row r="48" spans="2:3" x14ac:dyDescent="0.2">
      <c r="B48" s="128">
        <v>46</v>
      </c>
      <c r="C48" s="80"/>
    </row>
    <row r="49" spans="2:3" x14ac:dyDescent="0.2">
      <c r="B49" s="129">
        <v>47</v>
      </c>
      <c r="C49" s="80"/>
    </row>
    <row r="50" spans="2:3" x14ac:dyDescent="0.2">
      <c r="B50" s="130">
        <v>48</v>
      </c>
      <c r="C50" s="80"/>
    </row>
    <row r="51" spans="2:3" x14ac:dyDescent="0.2">
      <c r="B51" s="131">
        <v>49</v>
      </c>
      <c r="C51" s="80"/>
    </row>
    <row r="52" spans="2:3" x14ac:dyDescent="0.2">
      <c r="B52" s="132">
        <v>50</v>
      </c>
      <c r="C52" s="80"/>
    </row>
    <row r="53" spans="2:3" x14ac:dyDescent="0.2">
      <c r="B53" s="133">
        <v>51</v>
      </c>
      <c r="C53" s="80"/>
    </row>
    <row r="54" spans="2:3" x14ac:dyDescent="0.2">
      <c r="B54" s="134">
        <v>52</v>
      </c>
      <c r="C54" s="80"/>
    </row>
    <row r="55" spans="2:3" x14ac:dyDescent="0.2">
      <c r="B55" s="135">
        <v>53</v>
      </c>
      <c r="C55" s="80"/>
    </row>
    <row r="56" spans="2:3" x14ac:dyDescent="0.2">
      <c r="B56" s="136">
        <v>54</v>
      </c>
      <c r="C56" s="80"/>
    </row>
    <row r="57" spans="2:3" x14ac:dyDescent="0.2">
      <c r="B57" s="137">
        <v>55</v>
      </c>
      <c r="C57" s="80"/>
    </row>
    <row r="58" spans="2:3" x14ac:dyDescent="0.2">
      <c r="B58" s="138">
        <v>56</v>
      </c>
      <c r="C58" s="81"/>
    </row>
  </sheetData>
  <sheetProtection sheet="1" objects="1" scenarios="1"/>
  <phoneticPr fontId="0" type="noConversion"/>
  <pageMargins left="0.75" right="0.75" top="1" bottom="1" header="0.5" footer="0.5"/>
  <pageSetup paperSize="9" orientation="portrait" horizontalDpi="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B2:E44"/>
  <sheetViews>
    <sheetView showGridLines="0" showRowColHeaders="0" workbookViewId="0"/>
  </sheetViews>
  <sheetFormatPr defaultRowHeight="10.199999999999999" x14ac:dyDescent="0.2"/>
  <cols>
    <col min="2" max="2" width="16.42578125" style="7" bestFit="1" customWidth="1"/>
    <col min="3" max="5" width="11.28515625" style="7" customWidth="1"/>
  </cols>
  <sheetData>
    <row r="2" spans="2:5" x14ac:dyDescent="0.2">
      <c r="B2" s="140" t="s">
        <v>86</v>
      </c>
      <c r="C2" s="140" t="s">
        <v>352</v>
      </c>
      <c r="D2" s="140" t="s">
        <v>353</v>
      </c>
      <c r="E2" s="140" t="s">
        <v>46</v>
      </c>
    </row>
    <row r="3" spans="2:5" x14ac:dyDescent="0.2">
      <c r="B3" s="7" t="s">
        <v>49</v>
      </c>
      <c r="C3" s="7">
        <f>SUM(C4:C11)</f>
        <v>0</v>
      </c>
      <c r="D3" s="7">
        <f>SUM(D4:D11)</f>
        <v>0</v>
      </c>
      <c r="E3" s="7" t="str">
        <f>IF(C3=0,"",RoundDbl(D3/C3,2))</f>
        <v/>
      </c>
    </row>
    <row r="4" spans="2:5" x14ac:dyDescent="0.2">
      <c r="B4" s="7">
        <v>3</v>
      </c>
      <c r="C4" s="7">
        <f>((COUNT('Working Set'!P:P)-COUNTIF('Working Set'!P:P,"0")))</f>
        <v>0</v>
      </c>
      <c r="D4" s="7">
        <f>SUM('Working Set'!P:P)</f>
        <v>0</v>
      </c>
      <c r="E4" s="7" t="str">
        <f t="shared" ref="E4:E44" si="0">IF(C4=0,"",RoundDbl(D4/C4, 2))</f>
        <v/>
      </c>
    </row>
    <row r="5" spans="2:5" x14ac:dyDescent="0.2">
      <c r="B5" s="7">
        <v>6</v>
      </c>
      <c r="C5" s="7">
        <f>((COUNT('Working Set'!S:S)-COUNTIF('Working Set'!S:S,"0")))</f>
        <v>0</v>
      </c>
      <c r="D5" s="7">
        <f>SUM('Working Set'!S:S)</f>
        <v>0</v>
      </c>
      <c r="E5" s="7" t="str">
        <f t="shared" si="0"/>
        <v/>
      </c>
    </row>
    <row r="6" spans="2:5" x14ac:dyDescent="0.2">
      <c r="B6" s="7">
        <v>9</v>
      </c>
      <c r="C6" s="7">
        <f>((COUNT('Working Set'!V:V)-COUNTIF('Working Set'!V:V,"0")))</f>
        <v>0</v>
      </c>
      <c r="D6" s="7">
        <f>SUM('Working Set'!V:V)</f>
        <v>0</v>
      </c>
      <c r="E6" s="7" t="str">
        <f t="shared" si="0"/>
        <v/>
      </c>
    </row>
    <row r="7" spans="2:5" x14ac:dyDescent="0.2">
      <c r="B7" s="7">
        <v>12</v>
      </c>
      <c r="C7" s="7">
        <f>((COUNT('Working Set'!Y:Y)-COUNTIF('Working Set'!Y:Y,"0")))</f>
        <v>0</v>
      </c>
      <c r="D7" s="7">
        <f>SUM('Working Set'!Y:Y)</f>
        <v>0</v>
      </c>
      <c r="E7" s="7" t="str">
        <f t="shared" si="0"/>
        <v/>
      </c>
    </row>
    <row r="8" spans="2:5" x14ac:dyDescent="0.2">
      <c r="B8" s="7">
        <v>16</v>
      </c>
      <c r="C8" s="7">
        <f>((COUNT('Working Set'!AC:AC)-COUNTIF('Working Set'!AC:AC,"0")))</f>
        <v>0</v>
      </c>
      <c r="D8" s="7">
        <f>SUM('Working Set'!AC:AC)</f>
        <v>0</v>
      </c>
      <c r="E8" s="7" t="str">
        <f t="shared" si="0"/>
        <v/>
      </c>
    </row>
    <row r="9" spans="2:5" x14ac:dyDescent="0.2">
      <c r="B9" s="7">
        <v>18</v>
      </c>
      <c r="C9" s="7">
        <f>((COUNT('Working Set'!AE:AE)-COUNTIF('Working Set'!AE:AE,"0")))</f>
        <v>0</v>
      </c>
      <c r="D9" s="7">
        <f>SUM('Working Set'!AE:AE)</f>
        <v>0</v>
      </c>
      <c r="E9" s="7" t="str">
        <f t="shared" si="0"/>
        <v/>
      </c>
    </row>
    <row r="10" spans="2:5" x14ac:dyDescent="0.2">
      <c r="B10" s="7">
        <v>20</v>
      </c>
      <c r="C10" s="7">
        <f>((COUNT('Working Set'!AG:AG)-COUNTIF('Working Set'!AG:AG,"0")))</f>
        <v>0</v>
      </c>
      <c r="D10" s="7">
        <f>SUM('Working Set'!AG:AG)</f>
        <v>0</v>
      </c>
      <c r="E10" s="7" t="str">
        <f t="shared" si="0"/>
        <v/>
      </c>
    </row>
    <row r="11" spans="2:5" x14ac:dyDescent="0.2">
      <c r="B11" s="7">
        <v>22</v>
      </c>
      <c r="C11" s="7">
        <f>((COUNT('Working Set'!AI:AI)-COUNTIF('Working Set'!AI:AI,"0")))</f>
        <v>0</v>
      </c>
      <c r="D11" s="7">
        <f>SUM('Working Set'!AI:AI)</f>
        <v>0</v>
      </c>
      <c r="E11" s="7" t="str">
        <f t="shared" si="0"/>
        <v/>
      </c>
    </row>
    <row r="12" spans="2:5" x14ac:dyDescent="0.2">
      <c r="B12" s="7" t="s">
        <v>36</v>
      </c>
      <c r="C12" s="7">
        <f>SUM(C13:C18)</f>
        <v>0</v>
      </c>
      <c r="D12" s="7">
        <f>SUM(D13:D18)</f>
        <v>0</v>
      </c>
      <c r="E12" s="7" t="str">
        <f t="shared" si="0"/>
        <v/>
      </c>
    </row>
    <row r="13" spans="2:5" x14ac:dyDescent="0.2">
      <c r="B13" s="7">
        <v>2</v>
      </c>
      <c r="C13" s="7">
        <f>((COUNT('Working Set'!O:O)-COUNTIF('Working Set'!O:O,"0")))</f>
        <v>0</v>
      </c>
      <c r="D13" s="7">
        <f>SUM('Working Set'!O:O)</f>
        <v>0</v>
      </c>
      <c r="E13" s="7" t="str">
        <f t="shared" si="0"/>
        <v/>
      </c>
    </row>
    <row r="14" spans="2:5" x14ac:dyDescent="0.2">
      <c r="B14" s="7">
        <v>10</v>
      </c>
      <c r="C14" s="7">
        <f>((COUNT('Working Set'!W:W)-COUNTIF('Working Set'!W:W,"0")))</f>
        <v>0</v>
      </c>
      <c r="D14" s="7">
        <f>SUM('Working Set'!W:W)</f>
        <v>0</v>
      </c>
      <c r="E14" s="7" t="str">
        <f t="shared" si="0"/>
        <v/>
      </c>
    </row>
    <row r="15" spans="2:5" x14ac:dyDescent="0.2">
      <c r="B15" s="7">
        <v>15</v>
      </c>
      <c r="C15" s="7">
        <f>((COUNT('Working Set'!AB:AB)-COUNTIF('Working Set'!AB:AB,"0")))</f>
        <v>0</v>
      </c>
      <c r="D15" s="7">
        <f>SUM('Working Set'!AB:AB)</f>
        <v>0</v>
      </c>
      <c r="E15" s="7" t="str">
        <f t="shared" si="0"/>
        <v/>
      </c>
    </row>
    <row r="16" spans="2:5" x14ac:dyDescent="0.2">
      <c r="B16" s="7">
        <v>19</v>
      </c>
      <c r="C16" s="7">
        <f>((COUNT('Working Set'!AF:AF)-COUNTIF('Working Set'!AF:AF,"0")))</f>
        <v>0</v>
      </c>
      <c r="D16" s="7">
        <f>SUM('Working Set'!AF:AF)</f>
        <v>0</v>
      </c>
      <c r="E16" s="7" t="str">
        <f t="shared" si="0"/>
        <v/>
      </c>
    </row>
    <row r="17" spans="2:5" x14ac:dyDescent="0.2">
      <c r="B17" s="7">
        <v>25</v>
      </c>
      <c r="C17" s="7">
        <f>((COUNT('Working Set'!AL:AL)-COUNTIF('Working Set'!AL:AL,"0")))</f>
        <v>0</v>
      </c>
      <c r="D17" s="7">
        <f>SUM('Working Set'!AL:AL)</f>
        <v>0</v>
      </c>
      <c r="E17" s="7" t="str">
        <f t="shared" si="0"/>
        <v/>
      </c>
    </row>
    <row r="18" spans="2:5" x14ac:dyDescent="0.2">
      <c r="B18" s="7">
        <v>30</v>
      </c>
      <c r="C18" s="7">
        <f>((COUNT('Working Set'!AQ:AQ)-COUNTIF('Working Set'!AQ:AQ,"0")))</f>
        <v>0</v>
      </c>
      <c r="D18" s="7">
        <f>SUM('Working Set'!AQ:AQ)</f>
        <v>0</v>
      </c>
      <c r="E18" s="7" t="str">
        <f t="shared" si="0"/>
        <v/>
      </c>
    </row>
    <row r="19" spans="2:5" x14ac:dyDescent="0.2">
      <c r="B19" s="7" t="s">
        <v>346</v>
      </c>
      <c r="C19" s="7">
        <f>SUM(C20:C24)</f>
        <v>0</v>
      </c>
      <c r="D19" s="7">
        <f>SUM(D20:D24)</f>
        <v>0</v>
      </c>
      <c r="E19" s="7" t="str">
        <f t="shared" si="0"/>
        <v/>
      </c>
    </row>
    <row r="20" spans="2:5" x14ac:dyDescent="0.2">
      <c r="B20" s="7">
        <v>8</v>
      </c>
      <c r="C20" s="7">
        <f>((COUNT('Working Set'!U:U)-COUNTIF('Working Set'!U:U,"0")))</f>
        <v>0</v>
      </c>
      <c r="D20" s="7">
        <f>SUM('Working Set'!U:U)</f>
        <v>0</v>
      </c>
      <c r="E20" s="7" t="str">
        <f t="shared" si="0"/>
        <v/>
      </c>
    </row>
    <row r="21" spans="2:5" x14ac:dyDescent="0.2">
      <c r="B21" s="7">
        <v>23</v>
      </c>
      <c r="C21" s="7">
        <f>((COUNT('Working Set'!AJ:AJ)-COUNTIF('Working Set'!AJ:AJ,"0")))</f>
        <v>0</v>
      </c>
      <c r="D21" s="7">
        <f>SUM('Working Set'!AJ:AJ)</f>
        <v>0</v>
      </c>
      <c r="E21" s="7" t="str">
        <f t="shared" si="0"/>
        <v/>
      </c>
    </row>
    <row r="22" spans="2:5" x14ac:dyDescent="0.2">
      <c r="B22" s="7">
        <v>29</v>
      </c>
      <c r="C22" s="7">
        <f>((COUNT('Working Set'!AP:AP)-COUNTIF('Working Set'!AP:AP,"0")))</f>
        <v>0</v>
      </c>
      <c r="D22" s="7">
        <f>SUM('Working Set'!AP:AP)</f>
        <v>0</v>
      </c>
      <c r="E22" s="7" t="str">
        <f t="shared" si="0"/>
        <v/>
      </c>
    </row>
    <row r="23" spans="2:5" x14ac:dyDescent="0.2">
      <c r="B23" s="7">
        <v>33</v>
      </c>
      <c r="C23" s="7">
        <f>((COUNT('Working Set'!AT:AT)-COUNTIF('Working Set'!AT:AT,"0")))</f>
        <v>0</v>
      </c>
      <c r="D23" s="7">
        <f>SUM('Working Set'!AT:AT)</f>
        <v>0</v>
      </c>
      <c r="E23" s="7" t="str">
        <f t="shared" si="0"/>
        <v/>
      </c>
    </row>
    <row r="24" spans="2:5" x14ac:dyDescent="0.2">
      <c r="B24" s="7">
        <v>35</v>
      </c>
      <c r="C24" s="7">
        <f>((COUNT('Working Set'!AV:AV)-COUNTIF('Working Set'!AV:AV,"0")))</f>
        <v>0</v>
      </c>
      <c r="D24" s="7">
        <f>SUM('Working Set'!AV:AV)</f>
        <v>0</v>
      </c>
      <c r="E24" s="7" t="str">
        <f t="shared" si="0"/>
        <v/>
      </c>
    </row>
    <row r="25" spans="2:5" x14ac:dyDescent="0.2">
      <c r="B25" s="7" t="s">
        <v>50</v>
      </c>
      <c r="C25" s="7">
        <f>SUM(C26:C29)</f>
        <v>0</v>
      </c>
      <c r="D25" s="7">
        <f>SUM(D26:D29)</f>
        <v>0</v>
      </c>
      <c r="E25" s="7" t="str">
        <f t="shared" si="0"/>
        <v/>
      </c>
    </row>
    <row r="26" spans="2:5" x14ac:dyDescent="0.2">
      <c r="B26" s="7">
        <v>7</v>
      </c>
      <c r="C26" s="7">
        <f>((COUNT('Working Set'!T:T)-COUNTIF('Working Set'!T:T,"0")))</f>
        <v>0</v>
      </c>
      <c r="D26" s="7">
        <f>SUM('Working Set'!T:T)</f>
        <v>0</v>
      </c>
      <c r="E26" s="7" t="str">
        <f t="shared" si="0"/>
        <v/>
      </c>
    </row>
    <row r="27" spans="2:5" x14ac:dyDescent="0.2">
      <c r="B27" s="7">
        <v>24</v>
      </c>
      <c r="C27" s="7">
        <f>((COUNT('Working Set'!AK:AK)-COUNTIF('Working Set'!AK:AK,"0")))</f>
        <v>0</v>
      </c>
      <c r="D27" s="7">
        <f>SUM('Working Set'!AK:AK)</f>
        <v>0</v>
      </c>
      <c r="E27" s="7" t="str">
        <f t="shared" si="0"/>
        <v/>
      </c>
    </row>
    <row r="28" spans="2:5" x14ac:dyDescent="0.2">
      <c r="B28" s="7">
        <v>27</v>
      </c>
      <c r="C28" s="7">
        <f>((COUNT('Working Set'!AN:AN)-COUNTIF('Working Set'!AN:AN,"0")))</f>
        <v>0</v>
      </c>
      <c r="D28" s="7">
        <f>SUM('Working Set'!AN:AN)</f>
        <v>0</v>
      </c>
      <c r="E28" s="7" t="str">
        <f t="shared" si="0"/>
        <v/>
      </c>
    </row>
    <row r="29" spans="2:5" x14ac:dyDescent="0.2">
      <c r="B29" s="7">
        <v>31</v>
      </c>
      <c r="C29" s="7">
        <f>((COUNT('Working Set'!AR:AR)-COUNTIF('Working Set'!AR:AR,"0")))</f>
        <v>0</v>
      </c>
      <c r="D29" s="7">
        <f>SUM('Working Set'!AR:AR)</f>
        <v>0</v>
      </c>
      <c r="E29" s="7" t="str">
        <f t="shared" si="0"/>
        <v/>
      </c>
    </row>
    <row r="30" spans="2:5" x14ac:dyDescent="0.2">
      <c r="B30" s="7" t="s">
        <v>37</v>
      </c>
      <c r="C30" s="7">
        <f>SUM(C31:C34)</f>
        <v>0</v>
      </c>
      <c r="D30" s="7">
        <f>SUM(D31:D34)</f>
        <v>0</v>
      </c>
      <c r="E30" s="7" t="str">
        <f t="shared" si="0"/>
        <v/>
      </c>
    </row>
    <row r="31" spans="2:5" x14ac:dyDescent="0.2">
      <c r="B31" s="7">
        <v>5</v>
      </c>
      <c r="C31" s="7">
        <f>((COUNT('Working Set'!R:R)-COUNTIF('Working Set'!R:R,"0")))</f>
        <v>0</v>
      </c>
      <c r="D31" s="7">
        <f>SUM('Working Set'!R:R)</f>
        <v>0</v>
      </c>
      <c r="E31" s="7" t="str">
        <f t="shared" si="0"/>
        <v/>
      </c>
    </row>
    <row r="32" spans="2:5" x14ac:dyDescent="0.2">
      <c r="B32" s="7">
        <v>14</v>
      </c>
      <c r="C32" s="7">
        <f>((COUNT('Working Set'!AA:AA)-COUNTIF('Working Set'!AA:AA,"0")))</f>
        <v>0</v>
      </c>
      <c r="D32" s="7">
        <f>SUM('Working Set'!AA:AA)</f>
        <v>0</v>
      </c>
      <c r="E32" s="7" t="str">
        <f t="shared" si="0"/>
        <v/>
      </c>
    </row>
    <row r="33" spans="2:5" x14ac:dyDescent="0.2">
      <c r="B33" s="7">
        <v>21</v>
      </c>
      <c r="C33" s="7">
        <f>((COUNT('Working Set'!AH:AH)-COUNTIF('Working Set'!AH:AH,"0")))</f>
        <v>0</v>
      </c>
      <c r="D33" s="7">
        <f>SUM('Working Set'!AH:AH)</f>
        <v>0</v>
      </c>
      <c r="E33" s="7" t="str">
        <f t="shared" si="0"/>
        <v/>
      </c>
    </row>
    <row r="34" spans="2:5" x14ac:dyDescent="0.2">
      <c r="B34" s="7">
        <v>34</v>
      </c>
      <c r="C34" s="7">
        <f>((COUNT('Working Set'!AU:AU)-COUNTIF('Working Set'!AU:AU,"0")))</f>
        <v>0</v>
      </c>
      <c r="D34" s="7">
        <f>SUM('Working Set'!AU:AU)</f>
        <v>0</v>
      </c>
      <c r="E34" s="7" t="str">
        <f t="shared" si="0"/>
        <v/>
      </c>
    </row>
    <row r="35" spans="2:5" x14ac:dyDescent="0.2">
      <c r="B35" s="7" t="s">
        <v>38</v>
      </c>
      <c r="C35" s="7">
        <f>SUM(C36:C40)</f>
        <v>0</v>
      </c>
      <c r="D35" s="7">
        <f>SUM(D36:D40)</f>
        <v>0</v>
      </c>
      <c r="E35" s="7" t="str">
        <f t="shared" si="0"/>
        <v/>
      </c>
    </row>
    <row r="36" spans="2:5" x14ac:dyDescent="0.2">
      <c r="B36" s="7">
        <v>1</v>
      </c>
      <c r="C36" s="7">
        <f>((COUNT('Working Set'!N:N)-COUNTIF('Working Set'!N:N,"0")))</f>
        <v>0</v>
      </c>
      <c r="D36" s="7">
        <f>SUM('Working Set'!N:N)</f>
        <v>0</v>
      </c>
      <c r="E36" s="7" t="str">
        <f t="shared" si="0"/>
        <v/>
      </c>
    </row>
    <row r="37" spans="2:5" x14ac:dyDescent="0.2">
      <c r="B37" s="7">
        <v>4</v>
      </c>
      <c r="C37" s="7">
        <f>((COUNT('Working Set'!Q:Q)-COUNTIF('Working Set'!Q:Q,"0")))</f>
        <v>0</v>
      </c>
      <c r="D37" s="7">
        <f>SUM('Working Set'!Q:Q)</f>
        <v>0</v>
      </c>
      <c r="E37" s="7" t="str">
        <f t="shared" si="0"/>
        <v/>
      </c>
    </row>
    <row r="38" spans="2:5" x14ac:dyDescent="0.2">
      <c r="B38" s="7">
        <v>11</v>
      </c>
      <c r="C38" s="7">
        <f>((COUNT('Working Set'!X:X)-COUNTIF('Working Set'!X:X,"0")))</f>
        <v>0</v>
      </c>
      <c r="D38" s="7">
        <f>SUM('Working Set'!X:X)</f>
        <v>0</v>
      </c>
      <c r="E38" s="7" t="str">
        <f t="shared" si="0"/>
        <v/>
      </c>
    </row>
    <row r="39" spans="2:5" x14ac:dyDescent="0.2">
      <c r="B39" s="7">
        <v>13</v>
      </c>
      <c r="C39" s="7">
        <f>((COUNT('Working Set'!Z:Z)-COUNTIF('Working Set'!Z:Z,"0")))</f>
        <v>0</v>
      </c>
      <c r="D39" s="7">
        <f>SUM('Working Set'!Z:Z)</f>
        <v>0</v>
      </c>
      <c r="E39" s="7" t="str">
        <f t="shared" si="0"/>
        <v/>
      </c>
    </row>
    <row r="40" spans="2:5" x14ac:dyDescent="0.2">
      <c r="B40" s="7">
        <v>17</v>
      </c>
      <c r="C40" s="7">
        <f>((COUNT('Working Set'!AD:AD)-COUNTIF('Working Set'!AD:AD,"0")))</f>
        <v>0</v>
      </c>
      <c r="D40" s="7">
        <f>SUM('Working Set'!AD:AD)</f>
        <v>0</v>
      </c>
      <c r="E40" s="7" t="str">
        <f t="shared" si="0"/>
        <v/>
      </c>
    </row>
    <row r="41" spans="2:5" x14ac:dyDescent="0.2">
      <c r="B41" s="7" t="s">
        <v>35</v>
      </c>
      <c r="C41" s="7">
        <f>SUM(C42:C44)</f>
        <v>0</v>
      </c>
      <c r="D41" s="7">
        <f>SUM(D42:D44)</f>
        <v>0</v>
      </c>
      <c r="E41" s="7" t="str">
        <f t="shared" si="0"/>
        <v/>
      </c>
    </row>
    <row r="42" spans="2:5" x14ac:dyDescent="0.2">
      <c r="B42" s="7">
        <v>26</v>
      </c>
      <c r="C42" s="7">
        <f>((COUNT('Working Set'!AM:AM)-COUNTIF('Working Set'!AM:AM,"0")))</f>
        <v>0</v>
      </c>
      <c r="D42" s="7">
        <f>SUM('Working Set'!AM:AM)</f>
        <v>0</v>
      </c>
      <c r="E42" s="7" t="str">
        <f t="shared" si="0"/>
        <v/>
      </c>
    </row>
    <row r="43" spans="2:5" x14ac:dyDescent="0.2">
      <c r="B43" s="7">
        <v>28</v>
      </c>
      <c r="C43" s="7">
        <f>((COUNT('Working Set'!AO:AO)-COUNTIF('Working Set'!AO:AO,"0")))</f>
        <v>0</v>
      </c>
      <c r="D43" s="7">
        <f>SUM('Working Set'!AO:AO)</f>
        <v>0</v>
      </c>
      <c r="E43" s="7" t="str">
        <f t="shared" si="0"/>
        <v/>
      </c>
    </row>
    <row r="44" spans="2:5" x14ac:dyDescent="0.2">
      <c r="B44" s="78">
        <v>32</v>
      </c>
      <c r="C44" s="78">
        <f>((COUNT('Working Set'!AS:AS)-COUNTIF('Working Set'!AS:AS,"0")))</f>
        <v>0</v>
      </c>
      <c r="D44" s="78">
        <f>SUM('Working Set'!AS:AS)</f>
        <v>0</v>
      </c>
      <c r="E44" s="78" t="str">
        <f t="shared" si="0"/>
        <v/>
      </c>
    </row>
  </sheetData>
  <sheetProtection sheet="1" objects="1" scenarios="1"/>
  <phoneticPr fontId="0" type="noConversion"/>
  <pageMargins left="0.75" right="0.75" top="1" bottom="1" header="0.5" footer="0.5"/>
  <pageSetup paperSize="9" orientation="portrait" horizontalDpi="0"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B1:D52"/>
  <sheetViews>
    <sheetView showGridLines="0" workbookViewId="0"/>
  </sheetViews>
  <sheetFormatPr defaultRowHeight="10.199999999999999" x14ac:dyDescent="0.2"/>
  <cols>
    <col min="1" max="1" width="3.140625" customWidth="1"/>
    <col min="2" max="2" width="23.42578125" customWidth="1"/>
    <col min="3" max="3" width="49.42578125" customWidth="1"/>
    <col min="4" max="4" width="61.42578125" customWidth="1"/>
    <col min="5" max="5" width="5.7109375" customWidth="1"/>
    <col min="6" max="6" width="11.42578125" bestFit="1" customWidth="1"/>
    <col min="7" max="7" width="13.85546875" customWidth="1"/>
  </cols>
  <sheetData>
    <row r="1" spans="2:4" ht="10.8" thickBot="1" x14ac:dyDescent="0.25"/>
    <row r="2" spans="2:4" ht="12.6" thickBot="1" x14ac:dyDescent="0.3">
      <c r="B2" s="179" t="s">
        <v>380</v>
      </c>
      <c r="C2" s="180" t="s">
        <v>381</v>
      </c>
      <c r="D2" s="179" t="s">
        <v>382</v>
      </c>
    </row>
    <row r="3" spans="2:4" s="4" customFormat="1" ht="30.6" x14ac:dyDescent="0.2">
      <c r="B3" s="181" t="s">
        <v>395</v>
      </c>
      <c r="C3" s="182" t="s">
        <v>396</v>
      </c>
      <c r="D3" s="181" t="s">
        <v>397</v>
      </c>
    </row>
    <row r="4" spans="2:4" s="4" customFormat="1" ht="20.399999999999999" x14ac:dyDescent="0.2">
      <c r="B4" s="183" t="s">
        <v>393</v>
      </c>
      <c r="C4" s="184" t="s">
        <v>394</v>
      </c>
      <c r="D4" s="183" t="s">
        <v>398</v>
      </c>
    </row>
    <row r="5" spans="2:4" s="4" customFormat="1" x14ac:dyDescent="0.2">
      <c r="B5" s="183"/>
      <c r="C5" s="184"/>
      <c r="D5" s="183"/>
    </row>
    <row r="6" spans="2:4" s="4" customFormat="1" x14ac:dyDescent="0.2">
      <c r="B6" s="183"/>
      <c r="C6" s="184"/>
      <c r="D6" s="183"/>
    </row>
    <row r="7" spans="2:4" s="4" customFormat="1" x14ac:dyDescent="0.2">
      <c r="B7" s="183"/>
      <c r="C7" s="184"/>
      <c r="D7" s="183"/>
    </row>
    <row r="8" spans="2:4" s="4" customFormat="1" x14ac:dyDescent="0.2">
      <c r="B8" s="183"/>
      <c r="C8" s="184"/>
      <c r="D8" s="183"/>
    </row>
    <row r="9" spans="2:4" s="4" customFormat="1" x14ac:dyDescent="0.2">
      <c r="B9" s="183"/>
      <c r="C9" s="184"/>
      <c r="D9" s="183"/>
    </row>
    <row r="10" spans="2:4" s="4" customFormat="1" x14ac:dyDescent="0.2">
      <c r="B10" s="183"/>
      <c r="C10" s="184"/>
      <c r="D10" s="183"/>
    </row>
    <row r="11" spans="2:4" s="4" customFormat="1" x14ac:dyDescent="0.2">
      <c r="B11" s="183"/>
      <c r="C11" s="184"/>
      <c r="D11" s="183"/>
    </row>
    <row r="12" spans="2:4" s="4" customFormat="1" x14ac:dyDescent="0.2">
      <c r="B12" s="183"/>
      <c r="C12" s="184"/>
      <c r="D12" s="183"/>
    </row>
    <row r="13" spans="2:4" s="4" customFormat="1" x14ac:dyDescent="0.2">
      <c r="B13" s="183"/>
      <c r="C13" s="184"/>
      <c r="D13" s="183"/>
    </row>
    <row r="14" spans="2:4" s="4" customFormat="1" x14ac:dyDescent="0.2">
      <c r="B14" s="183"/>
      <c r="C14" s="184"/>
      <c r="D14" s="183"/>
    </row>
    <row r="15" spans="2:4" s="4" customFormat="1" x14ac:dyDescent="0.2">
      <c r="B15" s="183"/>
      <c r="C15" s="184"/>
      <c r="D15" s="183"/>
    </row>
    <row r="16" spans="2:4" s="4" customFormat="1" x14ac:dyDescent="0.2">
      <c r="B16" s="183"/>
      <c r="C16" s="184"/>
      <c r="D16" s="183"/>
    </row>
    <row r="17" spans="2:4" s="4" customFormat="1" x14ac:dyDescent="0.2">
      <c r="B17" s="183"/>
      <c r="C17" s="184"/>
      <c r="D17" s="183"/>
    </row>
    <row r="18" spans="2:4" s="4" customFormat="1" x14ac:dyDescent="0.2">
      <c r="B18" s="183"/>
      <c r="C18" s="184"/>
      <c r="D18" s="183"/>
    </row>
    <row r="19" spans="2:4" s="4" customFormat="1" x14ac:dyDescent="0.2">
      <c r="B19" s="183"/>
      <c r="C19" s="184"/>
      <c r="D19" s="183"/>
    </row>
    <row r="20" spans="2:4" s="4" customFormat="1" x14ac:dyDescent="0.2">
      <c r="B20" s="183"/>
      <c r="C20" s="184"/>
      <c r="D20" s="183"/>
    </row>
    <row r="21" spans="2:4" s="4" customFormat="1" x14ac:dyDescent="0.2">
      <c r="B21" s="183"/>
      <c r="C21" s="184"/>
      <c r="D21" s="183"/>
    </row>
    <row r="22" spans="2:4" s="4" customFormat="1" x14ac:dyDescent="0.2">
      <c r="B22" s="183"/>
      <c r="C22" s="184"/>
      <c r="D22" s="183"/>
    </row>
    <row r="23" spans="2:4" s="4" customFormat="1" x14ac:dyDescent="0.2">
      <c r="B23" s="183"/>
      <c r="C23" s="184"/>
      <c r="D23" s="183"/>
    </row>
    <row r="24" spans="2:4" s="4" customFormat="1" x14ac:dyDescent="0.2">
      <c r="B24" s="183"/>
      <c r="C24" s="184"/>
      <c r="D24" s="183"/>
    </row>
    <row r="25" spans="2:4" s="4" customFormat="1" x14ac:dyDescent="0.2">
      <c r="B25" s="183"/>
      <c r="C25" s="184"/>
      <c r="D25" s="183"/>
    </row>
    <row r="26" spans="2:4" s="4" customFormat="1" x14ac:dyDescent="0.2">
      <c r="B26" s="183"/>
      <c r="C26" s="184"/>
      <c r="D26" s="183"/>
    </row>
    <row r="27" spans="2:4" s="4" customFormat="1" x14ac:dyDescent="0.2">
      <c r="B27" s="183"/>
      <c r="C27" s="184"/>
      <c r="D27" s="183"/>
    </row>
    <row r="28" spans="2:4" s="4" customFormat="1" x14ac:dyDescent="0.2">
      <c r="B28" s="183"/>
      <c r="C28" s="184"/>
      <c r="D28" s="183"/>
    </row>
    <row r="29" spans="2:4" s="4" customFormat="1" x14ac:dyDescent="0.2">
      <c r="B29" s="183"/>
      <c r="C29" s="184"/>
      <c r="D29" s="183"/>
    </row>
    <row r="30" spans="2:4" s="4" customFormat="1" x14ac:dyDescent="0.2">
      <c r="B30" s="183"/>
      <c r="C30" s="184"/>
      <c r="D30" s="183"/>
    </row>
    <row r="31" spans="2:4" s="4" customFormat="1" x14ac:dyDescent="0.2">
      <c r="B31" s="183"/>
      <c r="C31" s="184"/>
      <c r="D31" s="183"/>
    </row>
    <row r="32" spans="2:4" s="4" customFormat="1" x14ac:dyDescent="0.2">
      <c r="B32" s="183"/>
      <c r="C32" s="184"/>
      <c r="D32" s="183"/>
    </row>
    <row r="33" spans="2:4" s="4" customFormat="1" x14ac:dyDescent="0.2">
      <c r="B33" s="183"/>
      <c r="C33" s="184"/>
      <c r="D33" s="183"/>
    </row>
    <row r="34" spans="2:4" s="4" customFormat="1" x14ac:dyDescent="0.2">
      <c r="B34" s="183"/>
      <c r="C34" s="184"/>
      <c r="D34" s="183"/>
    </row>
    <row r="35" spans="2:4" s="4" customFormat="1" x14ac:dyDescent="0.2">
      <c r="B35" s="183"/>
      <c r="C35" s="184"/>
      <c r="D35" s="183"/>
    </row>
    <row r="36" spans="2:4" s="4" customFormat="1" x14ac:dyDescent="0.2">
      <c r="B36" s="183"/>
      <c r="C36" s="184"/>
      <c r="D36" s="183"/>
    </row>
    <row r="37" spans="2:4" s="4" customFormat="1" x14ac:dyDescent="0.2">
      <c r="B37" s="183"/>
      <c r="C37" s="184"/>
      <c r="D37" s="183"/>
    </row>
    <row r="38" spans="2:4" s="4" customFormat="1" x14ac:dyDescent="0.2">
      <c r="B38" s="183"/>
      <c r="C38" s="184"/>
      <c r="D38" s="183"/>
    </row>
    <row r="39" spans="2:4" s="4" customFormat="1" x14ac:dyDescent="0.2">
      <c r="B39" s="183"/>
      <c r="C39" s="184"/>
      <c r="D39" s="183"/>
    </row>
    <row r="40" spans="2:4" s="4" customFormat="1" x14ac:dyDescent="0.2">
      <c r="B40" s="183"/>
      <c r="C40" s="184"/>
      <c r="D40" s="183"/>
    </row>
    <row r="41" spans="2:4" s="4" customFormat="1" x14ac:dyDescent="0.2">
      <c r="B41" s="183"/>
      <c r="C41" s="184"/>
      <c r="D41" s="183"/>
    </row>
    <row r="42" spans="2:4" s="4" customFormat="1" x14ac:dyDescent="0.2">
      <c r="B42" s="183"/>
      <c r="C42" s="184"/>
      <c r="D42" s="183"/>
    </row>
    <row r="43" spans="2:4" s="4" customFormat="1" x14ac:dyDescent="0.2">
      <c r="B43" s="183"/>
      <c r="C43" s="184"/>
      <c r="D43" s="183"/>
    </row>
    <row r="44" spans="2:4" s="4" customFormat="1" x14ac:dyDescent="0.2">
      <c r="B44" s="183"/>
      <c r="C44" s="184"/>
      <c r="D44" s="183"/>
    </row>
    <row r="45" spans="2:4" s="4" customFormat="1" x14ac:dyDescent="0.2">
      <c r="B45" s="183"/>
      <c r="C45" s="184"/>
      <c r="D45" s="183"/>
    </row>
    <row r="46" spans="2:4" s="4" customFormat="1" x14ac:dyDescent="0.2">
      <c r="B46" s="183"/>
      <c r="C46" s="184"/>
      <c r="D46" s="183"/>
    </row>
    <row r="47" spans="2:4" s="4" customFormat="1" x14ac:dyDescent="0.2">
      <c r="B47" s="183"/>
      <c r="C47" s="184"/>
      <c r="D47" s="183"/>
    </row>
    <row r="48" spans="2:4" s="4" customFormat="1" x14ac:dyDescent="0.2">
      <c r="B48" s="183"/>
      <c r="C48" s="184"/>
      <c r="D48" s="183"/>
    </row>
    <row r="49" spans="2:4" s="4" customFormat="1" x14ac:dyDescent="0.2">
      <c r="B49" s="183"/>
      <c r="C49" s="184"/>
      <c r="D49" s="183"/>
    </row>
    <row r="50" spans="2:4" s="4" customFormat="1" x14ac:dyDescent="0.2">
      <c r="B50" s="183"/>
      <c r="C50" s="184"/>
      <c r="D50" s="183"/>
    </row>
    <row r="51" spans="2:4" s="4" customFormat="1" x14ac:dyDescent="0.2">
      <c r="B51" s="183"/>
      <c r="C51" s="184"/>
      <c r="D51" s="183"/>
    </row>
    <row r="52" spans="2:4" s="4" customFormat="1" ht="10.8" thickBot="1" x14ac:dyDescent="0.25">
      <c r="B52" s="177"/>
      <c r="C52" s="178"/>
      <c r="D52" s="177"/>
    </row>
  </sheetData>
  <phoneticPr fontId="0" type="noConversion"/>
  <pageMargins left="0.75" right="0.75" top="1" bottom="1" header="0.5" footer="0.5"/>
  <pageSetup orientation="portrait" horizontalDpi="200" verticalDpi="200" copies="0"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dimension ref="A1:A29"/>
  <sheetViews>
    <sheetView showGridLines="0" showRowColHeaders="0" workbookViewId="0">
      <selection activeCell="B2" sqref="B2"/>
    </sheetView>
  </sheetViews>
  <sheetFormatPr defaultRowHeight="10.199999999999999" x14ac:dyDescent="0.2"/>
  <sheetData>
    <row r="1" spans="1:1" ht="11.25" customHeight="1" x14ac:dyDescent="0.2"/>
    <row r="2" spans="1:1" ht="11.25" customHeight="1" x14ac:dyDescent="0.2"/>
    <row r="3" spans="1:1" ht="11.25" customHeight="1" x14ac:dyDescent="0.2"/>
    <row r="4" spans="1:1" ht="11.25" customHeight="1" x14ac:dyDescent="0.2"/>
    <row r="5" spans="1:1" ht="11.25" customHeight="1" x14ac:dyDescent="0.2"/>
    <row r="6" spans="1:1" ht="11.25" customHeight="1" x14ac:dyDescent="0.2"/>
    <row r="7" spans="1:1" ht="11.25" customHeight="1" x14ac:dyDescent="0.2"/>
    <row r="8" spans="1:1" ht="11.25" customHeight="1" x14ac:dyDescent="0.2"/>
    <row r="9" spans="1:1" ht="11.25" customHeight="1" x14ac:dyDescent="0.2"/>
    <row r="10" spans="1:1" ht="11.25" customHeight="1" x14ac:dyDescent="0.2"/>
    <row r="11" spans="1:1" s="14" customFormat="1" ht="11.25" customHeight="1" x14ac:dyDescent="0.2">
      <c r="A11" s="20"/>
    </row>
    <row r="12" spans="1:1" ht="11.25" customHeight="1" x14ac:dyDescent="0.2"/>
    <row r="13" spans="1:1" s="4" customFormat="1" ht="11.25" customHeight="1" x14ac:dyDescent="0.2">
      <c r="A13" s="21"/>
    </row>
    <row r="14" spans="1:1" s="4" customFormat="1" ht="11.25" customHeight="1" x14ac:dyDescent="0.2">
      <c r="A14" s="15"/>
    </row>
    <row r="15" spans="1:1" s="4" customFormat="1" ht="11.25" customHeight="1" x14ac:dyDescent="0.2">
      <c r="A15" s="15"/>
    </row>
    <row r="16" spans="1:1" s="4" customFormat="1" ht="11.25" customHeight="1" x14ac:dyDescent="0.2">
      <c r="A16" s="22"/>
    </row>
    <row r="17" spans="1:1" s="4" customFormat="1" ht="11.25" customHeight="1" x14ac:dyDescent="0.2">
      <c r="A17" s="15"/>
    </row>
    <row r="18" spans="1:1" s="4" customFormat="1" ht="11.25" customHeight="1" x14ac:dyDescent="0.2">
      <c r="A18" s="21"/>
    </row>
    <row r="19" spans="1:1" s="4" customFormat="1" ht="11.25" customHeight="1" x14ac:dyDescent="0.2">
      <c r="A19" s="15"/>
    </row>
    <row r="20" spans="1:1" s="4" customFormat="1" ht="11.25" customHeight="1" x14ac:dyDescent="0.2">
      <c r="A20" s="15"/>
    </row>
    <row r="21" spans="1:1" s="4" customFormat="1" ht="11.25" customHeight="1" x14ac:dyDescent="0.2">
      <c r="A21" s="15"/>
    </row>
    <row r="22" spans="1:1" s="4" customFormat="1" ht="11.25" customHeight="1" x14ac:dyDescent="0.2">
      <c r="A22" s="15"/>
    </row>
    <row r="23" spans="1:1" s="4" customFormat="1" ht="11.25" customHeight="1" x14ac:dyDescent="0.2">
      <c r="A23" s="15"/>
    </row>
    <row r="24" spans="1:1" s="4" customFormat="1" ht="11.25" customHeight="1" x14ac:dyDescent="0.2">
      <c r="A24" s="15"/>
    </row>
    <row r="25" spans="1:1" s="4" customFormat="1" ht="11.25" customHeight="1" x14ac:dyDescent="0.2">
      <c r="A25" s="21"/>
    </row>
    <row r="26" spans="1:1" s="4" customFormat="1" ht="11.25" customHeight="1" x14ac:dyDescent="0.2">
      <c r="A26" s="15"/>
    </row>
    <row r="27" spans="1:1" s="4" customFormat="1" ht="11.25" customHeight="1" x14ac:dyDescent="0.2"/>
    <row r="28" spans="1:1" ht="11.25" customHeight="1" x14ac:dyDescent="0.2"/>
    <row r="29" spans="1:1" ht="11.25" customHeight="1" x14ac:dyDescent="0.2"/>
  </sheetData>
  <sheetProtection sheet="1" objects="1" scenarios="1"/>
  <phoneticPr fontId="0" type="noConversion"/>
  <printOptions horizontalCentered="1"/>
  <pageMargins left="0.74803149606299213" right="0.74803149606299213" top="0.98425196850393704" bottom="0.98425196850393704" header="0.51181102362204722" footer="0.51181102362204722"/>
  <pageSetup paperSize="9" orientation="portrait" horizontalDpi="4294967292" verticalDpi="409" r:id="rId1"/>
  <headerFooter alignWithMargins="0"/>
  <drawing r:id="rId2"/>
  <legacyDrawing r:id="rId3"/>
  <controls>
    <mc:AlternateContent xmlns:mc="http://schemas.openxmlformats.org/markup-compatibility/2006">
      <mc:Choice Requires="x14">
        <control shapeId="10254" r:id="rId4" name="lblMacroWarning">
          <controlPr defaultSize="0" autoLine="0" autoPict="0" r:id="rId5">
            <anchor moveWithCells="1">
              <from>
                <xdr:col>0</xdr:col>
                <xdr:colOff>38100</xdr:colOff>
                <xdr:row>0</xdr:row>
                <xdr:rowOff>45720</xdr:rowOff>
              </from>
              <to>
                <xdr:col>10</xdr:col>
                <xdr:colOff>289560</xdr:colOff>
                <xdr:row>98</xdr:row>
                <xdr:rowOff>99060</xdr:rowOff>
              </to>
            </anchor>
          </controlPr>
        </control>
      </mc:Choice>
      <mc:Fallback>
        <control shapeId="10254" r:id="rId4" name="lblMacroWarning"/>
      </mc:Fallback>
    </mc:AlternateContent>
  </control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B2:U47"/>
  <sheetViews>
    <sheetView showGridLines="0" showRowColHeaders="0" workbookViewId="0"/>
  </sheetViews>
  <sheetFormatPr defaultRowHeight="10.199999999999999" x14ac:dyDescent="0.2"/>
  <cols>
    <col min="1" max="1" width="2.28515625" customWidth="1"/>
    <col min="16" max="16" width="2.28515625" customWidth="1"/>
    <col min="17" max="17" width="24.42578125" bestFit="1" customWidth="1"/>
    <col min="18" max="21" width="12.140625" customWidth="1"/>
  </cols>
  <sheetData>
    <row r="2" spans="2:21" ht="13.2" x14ac:dyDescent="0.25">
      <c r="B2" s="185" t="s">
        <v>49</v>
      </c>
      <c r="C2" s="186"/>
      <c r="D2" s="187" t="s">
        <v>36</v>
      </c>
      <c r="E2" s="188"/>
      <c r="F2" s="189" t="s">
        <v>384</v>
      </c>
      <c r="G2" s="186"/>
      <c r="H2" s="187" t="s">
        <v>50</v>
      </c>
      <c r="I2" s="188"/>
      <c r="J2" s="189" t="s">
        <v>37</v>
      </c>
      <c r="K2" s="186"/>
      <c r="L2" s="187" t="s">
        <v>38</v>
      </c>
      <c r="M2" s="188"/>
      <c r="N2" s="189" t="s">
        <v>35</v>
      </c>
      <c r="O2" s="190"/>
      <c r="Q2" s="204" t="s">
        <v>385</v>
      </c>
      <c r="R2" s="250" t="s">
        <v>350</v>
      </c>
      <c r="S2" s="251"/>
      <c r="T2" s="251"/>
      <c r="U2" s="252"/>
    </row>
    <row r="3" spans="2:21" ht="13.2" x14ac:dyDescent="0.25">
      <c r="B3" s="191"/>
      <c r="C3" s="192"/>
      <c r="D3" s="193"/>
      <c r="E3" s="194"/>
      <c r="F3" s="195" t="s">
        <v>383</v>
      </c>
      <c r="G3" s="192"/>
      <c r="H3" s="193"/>
      <c r="I3" s="194"/>
      <c r="J3" s="195"/>
      <c r="K3" s="192"/>
      <c r="L3" s="193"/>
      <c r="M3" s="194"/>
      <c r="N3" s="195"/>
      <c r="O3" s="196"/>
      <c r="Q3" s="205"/>
      <c r="R3" s="206" t="s">
        <v>343</v>
      </c>
      <c r="S3" s="206" t="s">
        <v>344</v>
      </c>
      <c r="T3" s="207" t="s">
        <v>345</v>
      </c>
      <c r="U3" s="207" t="s">
        <v>351</v>
      </c>
    </row>
    <row r="4" spans="2:21" x14ac:dyDescent="0.2">
      <c r="B4" s="197" t="s">
        <v>350</v>
      </c>
      <c r="C4" s="198" t="s">
        <v>39</v>
      </c>
      <c r="D4" s="199" t="s">
        <v>350</v>
      </c>
      <c r="E4" s="200" t="s">
        <v>39</v>
      </c>
      <c r="F4" s="201" t="s">
        <v>350</v>
      </c>
      <c r="G4" s="198" t="s">
        <v>39</v>
      </c>
      <c r="H4" s="199" t="s">
        <v>350</v>
      </c>
      <c r="I4" s="200" t="s">
        <v>39</v>
      </c>
      <c r="J4" s="201" t="s">
        <v>350</v>
      </c>
      <c r="K4" s="198" t="s">
        <v>39</v>
      </c>
      <c r="L4" s="199" t="s">
        <v>350</v>
      </c>
      <c r="M4" s="200" t="s">
        <v>39</v>
      </c>
      <c r="N4" s="201" t="s">
        <v>350</v>
      </c>
      <c r="O4" s="201" t="s">
        <v>39</v>
      </c>
      <c r="Q4" s="202" t="s">
        <v>49</v>
      </c>
      <c r="R4" s="218"/>
      <c r="S4" s="218"/>
      <c r="T4" s="212"/>
      <c r="U4" s="212"/>
    </row>
    <row r="5" spans="2:21" x14ac:dyDescent="0.2">
      <c r="B5" s="224">
        <v>5</v>
      </c>
      <c r="C5" s="211"/>
      <c r="D5" s="226">
        <v>5</v>
      </c>
      <c r="E5" s="213"/>
      <c r="F5" s="228">
        <v>5</v>
      </c>
      <c r="G5" s="211"/>
      <c r="H5" s="226">
        <v>5</v>
      </c>
      <c r="I5" s="213"/>
      <c r="J5" s="228">
        <v>5</v>
      </c>
      <c r="K5" s="211"/>
      <c r="L5" s="226">
        <v>5</v>
      </c>
      <c r="M5" s="213"/>
      <c r="N5" s="228">
        <v>5</v>
      </c>
      <c r="O5" s="151"/>
      <c r="Q5" s="202">
        <v>3</v>
      </c>
      <c r="R5" s="218"/>
      <c r="S5" s="218"/>
      <c r="T5" s="212"/>
      <c r="U5" s="212"/>
    </row>
    <row r="6" spans="2:21" x14ac:dyDescent="0.2">
      <c r="B6" s="224">
        <v>10</v>
      </c>
      <c r="C6" s="211"/>
      <c r="D6" s="226">
        <v>10</v>
      </c>
      <c r="E6" s="213"/>
      <c r="F6" s="228">
        <v>10</v>
      </c>
      <c r="G6" s="211"/>
      <c r="H6" s="226">
        <v>10</v>
      </c>
      <c r="I6" s="213"/>
      <c r="J6" s="228">
        <v>10</v>
      </c>
      <c r="K6" s="211"/>
      <c r="L6" s="226">
        <v>10</v>
      </c>
      <c r="M6" s="213"/>
      <c r="N6" s="228">
        <v>10</v>
      </c>
      <c r="O6" s="151"/>
      <c r="Q6" s="202">
        <v>6</v>
      </c>
      <c r="R6" s="218"/>
      <c r="S6" s="218"/>
      <c r="T6" s="212"/>
      <c r="U6" s="212"/>
    </row>
    <row r="7" spans="2:21" x14ac:dyDescent="0.2">
      <c r="B7" s="224">
        <v>15</v>
      </c>
      <c r="C7" s="211"/>
      <c r="D7" s="226">
        <v>15</v>
      </c>
      <c r="E7" s="213"/>
      <c r="F7" s="228">
        <v>15</v>
      </c>
      <c r="G7" s="211"/>
      <c r="H7" s="226">
        <v>15</v>
      </c>
      <c r="I7" s="213"/>
      <c r="J7" s="228">
        <v>15</v>
      </c>
      <c r="K7" s="211"/>
      <c r="L7" s="226">
        <v>15</v>
      </c>
      <c r="M7" s="213"/>
      <c r="N7" s="228">
        <v>15</v>
      </c>
      <c r="O7" s="151"/>
      <c r="Q7" s="202">
        <v>9</v>
      </c>
      <c r="R7" s="218"/>
      <c r="S7" s="218"/>
      <c r="T7" s="212"/>
      <c r="U7" s="212"/>
    </row>
    <row r="8" spans="2:21" x14ac:dyDescent="0.2">
      <c r="B8" s="224">
        <v>20</v>
      </c>
      <c r="C8" s="211"/>
      <c r="D8" s="226">
        <v>20</v>
      </c>
      <c r="E8" s="213"/>
      <c r="F8" s="228">
        <v>20</v>
      </c>
      <c r="G8" s="211"/>
      <c r="H8" s="226">
        <v>20</v>
      </c>
      <c r="I8" s="213"/>
      <c r="J8" s="228">
        <v>20</v>
      </c>
      <c r="K8" s="211"/>
      <c r="L8" s="226">
        <v>20</v>
      </c>
      <c r="M8" s="213"/>
      <c r="N8" s="228">
        <v>20</v>
      </c>
      <c r="O8" s="151"/>
      <c r="Q8" s="202">
        <v>12</v>
      </c>
      <c r="R8" s="218"/>
      <c r="S8" s="218"/>
      <c r="T8" s="212"/>
      <c r="U8" s="212"/>
    </row>
    <row r="9" spans="2:21" x14ac:dyDescent="0.2">
      <c r="B9" s="224">
        <v>25</v>
      </c>
      <c r="C9" s="211"/>
      <c r="D9" s="226">
        <v>25</v>
      </c>
      <c r="E9" s="213"/>
      <c r="F9" s="228">
        <v>25</v>
      </c>
      <c r="G9" s="211"/>
      <c r="H9" s="226">
        <v>25</v>
      </c>
      <c r="I9" s="213"/>
      <c r="J9" s="228">
        <v>25</v>
      </c>
      <c r="K9" s="211"/>
      <c r="L9" s="226">
        <v>25</v>
      </c>
      <c r="M9" s="213"/>
      <c r="N9" s="228">
        <v>25</v>
      </c>
      <c r="O9" s="151"/>
      <c r="Q9" s="202">
        <v>16</v>
      </c>
      <c r="R9" s="218"/>
      <c r="S9" s="218"/>
      <c r="T9" s="212"/>
      <c r="U9" s="212"/>
    </row>
    <row r="10" spans="2:21" x14ac:dyDescent="0.2">
      <c r="B10" s="224">
        <v>30</v>
      </c>
      <c r="C10" s="211"/>
      <c r="D10" s="226">
        <v>30</v>
      </c>
      <c r="E10" s="213"/>
      <c r="F10" s="228">
        <v>30</v>
      </c>
      <c r="G10" s="211"/>
      <c r="H10" s="226">
        <v>30</v>
      </c>
      <c r="I10" s="213"/>
      <c r="J10" s="228">
        <v>30</v>
      </c>
      <c r="K10" s="211"/>
      <c r="L10" s="226">
        <v>30</v>
      </c>
      <c r="M10" s="213"/>
      <c r="N10" s="228">
        <v>30</v>
      </c>
      <c r="O10" s="151"/>
      <c r="Q10" s="202">
        <v>18</v>
      </c>
      <c r="R10" s="218"/>
      <c r="S10" s="218"/>
      <c r="T10" s="212"/>
      <c r="U10" s="212"/>
    </row>
    <row r="11" spans="2:21" x14ac:dyDescent="0.2">
      <c r="B11" s="224">
        <v>35</v>
      </c>
      <c r="C11" s="211"/>
      <c r="D11" s="226">
        <v>35</v>
      </c>
      <c r="E11" s="213"/>
      <c r="F11" s="228">
        <v>35</v>
      </c>
      <c r="G11" s="211"/>
      <c r="H11" s="226">
        <v>35</v>
      </c>
      <c r="I11" s="213"/>
      <c r="J11" s="228">
        <v>35</v>
      </c>
      <c r="K11" s="211"/>
      <c r="L11" s="226">
        <v>35</v>
      </c>
      <c r="M11" s="213"/>
      <c r="N11" s="228">
        <v>35</v>
      </c>
      <c r="O11" s="151"/>
      <c r="Q11" s="202">
        <v>20</v>
      </c>
      <c r="R11" s="218"/>
      <c r="S11" s="218"/>
      <c r="T11" s="212"/>
      <c r="U11" s="212"/>
    </row>
    <row r="12" spans="2:21" ht="10.8" thickBot="1" x14ac:dyDescent="0.25">
      <c r="B12" s="224">
        <v>40</v>
      </c>
      <c r="C12" s="211"/>
      <c r="D12" s="226">
        <v>40</v>
      </c>
      <c r="E12" s="213"/>
      <c r="F12" s="228">
        <v>40</v>
      </c>
      <c r="G12" s="211"/>
      <c r="H12" s="226">
        <v>40</v>
      </c>
      <c r="I12" s="213"/>
      <c r="J12" s="228">
        <v>40</v>
      </c>
      <c r="K12" s="211"/>
      <c r="L12" s="226">
        <v>40</v>
      </c>
      <c r="M12" s="213"/>
      <c r="N12" s="228">
        <v>40</v>
      </c>
      <c r="O12" s="151"/>
      <c r="Q12" s="209">
        <v>22</v>
      </c>
      <c r="R12" s="219"/>
      <c r="S12" s="219"/>
      <c r="T12" s="220"/>
      <c r="U12" s="220"/>
    </row>
    <row r="13" spans="2:21" ht="10.8" thickTop="1" x14ac:dyDescent="0.2">
      <c r="B13" s="224">
        <v>45</v>
      </c>
      <c r="C13" s="211"/>
      <c r="D13" s="226">
        <v>45</v>
      </c>
      <c r="E13" s="213"/>
      <c r="F13" s="228">
        <v>45</v>
      </c>
      <c r="G13" s="211"/>
      <c r="H13" s="226">
        <v>45</v>
      </c>
      <c r="I13" s="213"/>
      <c r="J13" s="228">
        <v>45</v>
      </c>
      <c r="K13" s="211"/>
      <c r="L13" s="226">
        <v>45</v>
      </c>
      <c r="M13" s="213"/>
      <c r="N13" s="228">
        <v>45</v>
      </c>
      <c r="O13" s="151"/>
      <c r="Q13" s="203" t="s">
        <v>36</v>
      </c>
      <c r="R13" s="152"/>
      <c r="S13" s="152"/>
      <c r="T13" s="151"/>
      <c r="U13" s="151"/>
    </row>
    <row r="14" spans="2:21" x14ac:dyDescent="0.2">
      <c r="B14" s="224">
        <v>50</v>
      </c>
      <c r="C14" s="211"/>
      <c r="D14" s="226">
        <v>50</v>
      </c>
      <c r="E14" s="213"/>
      <c r="F14" s="228">
        <v>50</v>
      </c>
      <c r="G14" s="211"/>
      <c r="H14" s="226">
        <v>50</v>
      </c>
      <c r="I14" s="213"/>
      <c r="J14" s="228">
        <v>50</v>
      </c>
      <c r="K14" s="211"/>
      <c r="L14" s="226">
        <v>50</v>
      </c>
      <c r="M14" s="213"/>
      <c r="N14" s="228">
        <v>50</v>
      </c>
      <c r="O14" s="151"/>
      <c r="Q14" s="203">
        <v>2</v>
      </c>
      <c r="R14" s="152"/>
      <c r="S14" s="152"/>
      <c r="T14" s="151"/>
      <c r="U14" s="151"/>
    </row>
    <row r="15" spans="2:21" x14ac:dyDescent="0.2">
      <c r="B15" s="224">
        <v>55</v>
      </c>
      <c r="C15" s="211"/>
      <c r="D15" s="226">
        <v>55</v>
      </c>
      <c r="E15" s="213"/>
      <c r="F15" s="228">
        <v>55</v>
      </c>
      <c r="G15" s="211"/>
      <c r="H15" s="226">
        <v>55</v>
      </c>
      <c r="I15" s="213"/>
      <c r="J15" s="228">
        <v>55</v>
      </c>
      <c r="K15" s="211"/>
      <c r="L15" s="226">
        <v>55</v>
      </c>
      <c r="M15" s="213"/>
      <c r="N15" s="228">
        <v>55</v>
      </c>
      <c r="O15" s="151"/>
      <c r="Q15" s="203">
        <v>10</v>
      </c>
      <c r="R15" s="152"/>
      <c r="S15" s="152"/>
      <c r="T15" s="151"/>
      <c r="U15" s="151"/>
    </row>
    <row r="16" spans="2:21" x14ac:dyDescent="0.2">
      <c r="B16" s="224">
        <v>60</v>
      </c>
      <c r="C16" s="211"/>
      <c r="D16" s="226">
        <v>60</v>
      </c>
      <c r="E16" s="213"/>
      <c r="F16" s="228">
        <v>60</v>
      </c>
      <c r="G16" s="211"/>
      <c r="H16" s="226">
        <v>60</v>
      </c>
      <c r="I16" s="213"/>
      <c r="J16" s="228">
        <v>60</v>
      </c>
      <c r="K16" s="211"/>
      <c r="L16" s="226">
        <v>60</v>
      </c>
      <c r="M16" s="213"/>
      <c r="N16" s="228">
        <v>60</v>
      </c>
      <c r="O16" s="151"/>
      <c r="Q16" s="203">
        <v>15</v>
      </c>
      <c r="R16" s="152"/>
      <c r="S16" s="152"/>
      <c r="T16" s="151"/>
      <c r="U16" s="151"/>
    </row>
    <row r="17" spans="2:21" x14ac:dyDescent="0.2">
      <c r="B17" s="224">
        <v>65</v>
      </c>
      <c r="C17" s="211"/>
      <c r="D17" s="226">
        <v>65</v>
      </c>
      <c r="E17" s="213"/>
      <c r="F17" s="228">
        <v>65</v>
      </c>
      <c r="G17" s="211"/>
      <c r="H17" s="226">
        <v>65</v>
      </c>
      <c r="I17" s="213"/>
      <c r="J17" s="228">
        <v>65</v>
      </c>
      <c r="K17" s="211"/>
      <c r="L17" s="226">
        <v>65</v>
      </c>
      <c r="M17" s="213"/>
      <c r="N17" s="228">
        <v>65</v>
      </c>
      <c r="O17" s="151"/>
      <c r="Q17" s="203">
        <v>19</v>
      </c>
      <c r="R17" s="152"/>
      <c r="S17" s="152"/>
      <c r="T17" s="151"/>
      <c r="U17" s="151"/>
    </row>
    <row r="18" spans="2:21" x14ac:dyDescent="0.2">
      <c r="B18" s="224">
        <v>70</v>
      </c>
      <c r="C18" s="211"/>
      <c r="D18" s="226">
        <v>70</v>
      </c>
      <c r="E18" s="213"/>
      <c r="F18" s="228">
        <v>70</v>
      </c>
      <c r="G18" s="211"/>
      <c r="H18" s="226">
        <v>70</v>
      </c>
      <c r="I18" s="213"/>
      <c r="J18" s="228">
        <v>70</v>
      </c>
      <c r="K18" s="211"/>
      <c r="L18" s="226">
        <v>70</v>
      </c>
      <c r="M18" s="213"/>
      <c r="N18" s="228">
        <v>70</v>
      </c>
      <c r="O18" s="151"/>
      <c r="Q18" s="203">
        <v>25</v>
      </c>
      <c r="R18" s="152"/>
      <c r="S18" s="152"/>
      <c r="T18" s="151"/>
      <c r="U18" s="151"/>
    </row>
    <row r="19" spans="2:21" ht="10.8" thickBot="1" x14ac:dyDescent="0.25">
      <c r="B19" s="224">
        <v>75</v>
      </c>
      <c r="C19" s="211"/>
      <c r="D19" s="226">
        <v>75</v>
      </c>
      <c r="E19" s="213"/>
      <c r="F19" s="228">
        <v>75</v>
      </c>
      <c r="G19" s="211"/>
      <c r="H19" s="226">
        <v>75</v>
      </c>
      <c r="I19" s="213"/>
      <c r="J19" s="228">
        <v>75</v>
      </c>
      <c r="K19" s="211"/>
      <c r="L19" s="226">
        <v>75</v>
      </c>
      <c r="M19" s="213"/>
      <c r="N19" s="228">
        <v>75</v>
      </c>
      <c r="O19" s="151"/>
      <c r="Q19" s="210">
        <v>30</v>
      </c>
      <c r="R19" s="221"/>
      <c r="S19" s="221"/>
      <c r="T19" s="222"/>
      <c r="U19" s="222"/>
    </row>
    <row r="20" spans="2:21" ht="10.8" thickTop="1" x14ac:dyDescent="0.2">
      <c r="B20" s="225">
        <v>80</v>
      </c>
      <c r="C20" s="214"/>
      <c r="D20" s="227">
        <v>80</v>
      </c>
      <c r="E20" s="216"/>
      <c r="F20" s="229">
        <v>80</v>
      </c>
      <c r="G20" s="214"/>
      <c r="H20" s="227">
        <v>80</v>
      </c>
      <c r="I20" s="216"/>
      <c r="J20" s="229">
        <v>80</v>
      </c>
      <c r="K20" s="214"/>
      <c r="L20" s="227">
        <v>80</v>
      </c>
      <c r="M20" s="216"/>
      <c r="N20" s="229">
        <v>80</v>
      </c>
      <c r="O20" s="217"/>
      <c r="Q20" s="202" t="s">
        <v>346</v>
      </c>
      <c r="R20" s="218"/>
      <c r="S20" s="218"/>
      <c r="T20" s="212"/>
      <c r="U20" s="212"/>
    </row>
    <row r="21" spans="2:21" x14ac:dyDescent="0.2">
      <c r="Q21" s="202">
        <v>8</v>
      </c>
      <c r="R21" s="218"/>
      <c r="S21" s="218"/>
      <c r="T21" s="212"/>
      <c r="U21" s="212"/>
    </row>
    <row r="22" spans="2:21" x14ac:dyDescent="0.2">
      <c r="B22" s="243" t="s">
        <v>386</v>
      </c>
      <c r="C22" s="243"/>
      <c r="D22" s="243"/>
      <c r="E22" s="243"/>
      <c r="F22" s="243"/>
      <c r="G22" s="243"/>
      <c r="H22" s="243"/>
      <c r="I22" s="243"/>
      <c r="J22" s="243"/>
      <c r="K22" s="243"/>
      <c r="L22" s="243"/>
      <c r="M22" s="243"/>
      <c r="N22" s="243"/>
      <c r="O22" s="243"/>
      <c r="Q22" s="202">
        <v>23</v>
      </c>
      <c r="R22" s="218"/>
      <c r="S22" s="218"/>
      <c r="T22" s="212"/>
      <c r="U22" s="212"/>
    </row>
    <row r="23" spans="2:21" x14ac:dyDescent="0.2">
      <c r="Q23" s="202">
        <v>29</v>
      </c>
      <c r="R23" s="218"/>
      <c r="S23" s="218"/>
      <c r="T23" s="212"/>
      <c r="U23" s="212"/>
    </row>
    <row r="24" spans="2:21" x14ac:dyDescent="0.2">
      <c r="Q24" s="202">
        <v>33</v>
      </c>
      <c r="R24" s="218"/>
      <c r="S24" s="218"/>
      <c r="T24" s="212"/>
      <c r="U24" s="212"/>
    </row>
    <row r="25" spans="2:21" ht="10.8" thickBot="1" x14ac:dyDescent="0.25">
      <c r="Q25" s="209">
        <v>35</v>
      </c>
      <c r="R25" s="219"/>
      <c r="S25" s="219"/>
      <c r="T25" s="220"/>
      <c r="U25" s="220"/>
    </row>
    <row r="26" spans="2:21" ht="10.8" thickTop="1" x14ac:dyDescent="0.2">
      <c r="Q26" s="203" t="s">
        <v>50</v>
      </c>
      <c r="R26" s="152"/>
      <c r="S26" s="152"/>
      <c r="T26" s="151"/>
      <c r="U26" s="151"/>
    </row>
    <row r="27" spans="2:21" x14ac:dyDescent="0.2">
      <c r="Q27" s="203">
        <v>7</v>
      </c>
      <c r="R27" s="152"/>
      <c r="S27" s="152"/>
      <c r="T27" s="151"/>
      <c r="U27" s="151"/>
    </row>
    <row r="28" spans="2:21" x14ac:dyDescent="0.2">
      <c r="Q28" s="203">
        <v>24</v>
      </c>
      <c r="R28" s="152"/>
      <c r="S28" s="152"/>
      <c r="T28" s="151"/>
      <c r="U28" s="151"/>
    </row>
    <row r="29" spans="2:21" x14ac:dyDescent="0.2">
      <c r="Q29" s="203">
        <v>27</v>
      </c>
      <c r="R29" s="152"/>
      <c r="S29" s="152"/>
      <c r="T29" s="151"/>
      <c r="U29" s="151"/>
    </row>
    <row r="30" spans="2:21" ht="10.8" thickBot="1" x14ac:dyDescent="0.25">
      <c r="Q30" s="210">
        <v>31</v>
      </c>
      <c r="R30" s="221"/>
      <c r="S30" s="221"/>
      <c r="T30" s="222"/>
      <c r="U30" s="222"/>
    </row>
    <row r="31" spans="2:21" ht="10.8" thickTop="1" x14ac:dyDescent="0.2">
      <c r="Q31" s="202" t="s">
        <v>37</v>
      </c>
      <c r="R31" s="218"/>
      <c r="S31" s="218"/>
      <c r="T31" s="212"/>
      <c r="U31" s="212"/>
    </row>
    <row r="32" spans="2:21" x14ac:dyDescent="0.2">
      <c r="Q32" s="202">
        <v>5</v>
      </c>
      <c r="R32" s="218"/>
      <c r="S32" s="218"/>
      <c r="T32" s="212"/>
      <c r="U32" s="212"/>
    </row>
    <row r="33" spans="17:21" x14ac:dyDescent="0.2">
      <c r="Q33" s="202">
        <v>14</v>
      </c>
      <c r="R33" s="218"/>
      <c r="S33" s="218"/>
      <c r="T33" s="212"/>
      <c r="U33" s="212"/>
    </row>
    <row r="34" spans="17:21" x14ac:dyDescent="0.2">
      <c r="Q34" s="202">
        <v>21</v>
      </c>
      <c r="R34" s="218"/>
      <c r="S34" s="218"/>
      <c r="T34" s="212"/>
      <c r="U34" s="212"/>
    </row>
    <row r="35" spans="17:21" ht="10.8" thickBot="1" x14ac:dyDescent="0.25">
      <c r="Q35" s="209">
        <v>34</v>
      </c>
      <c r="R35" s="219"/>
      <c r="S35" s="219"/>
      <c r="T35" s="220"/>
      <c r="U35" s="220"/>
    </row>
    <row r="36" spans="17:21" ht="10.8" thickTop="1" x14ac:dyDescent="0.2">
      <c r="Q36" s="203" t="s">
        <v>38</v>
      </c>
      <c r="R36" s="152"/>
      <c r="S36" s="152"/>
      <c r="T36" s="151"/>
      <c r="U36" s="151"/>
    </row>
    <row r="37" spans="17:21" x14ac:dyDescent="0.2">
      <c r="Q37" s="203">
        <v>1</v>
      </c>
      <c r="R37" s="152"/>
      <c r="S37" s="152"/>
      <c r="T37" s="151"/>
      <c r="U37" s="151"/>
    </row>
    <row r="38" spans="17:21" x14ac:dyDescent="0.2">
      <c r="Q38" s="203">
        <v>4</v>
      </c>
      <c r="R38" s="152"/>
      <c r="S38" s="152"/>
      <c r="T38" s="151"/>
      <c r="U38" s="151"/>
    </row>
    <row r="39" spans="17:21" x14ac:dyDescent="0.2">
      <c r="Q39" s="203">
        <v>11</v>
      </c>
      <c r="R39" s="152"/>
      <c r="S39" s="152"/>
      <c r="T39" s="151"/>
      <c r="U39" s="151"/>
    </row>
    <row r="40" spans="17:21" x14ac:dyDescent="0.2">
      <c r="Q40" s="203">
        <v>13</v>
      </c>
      <c r="R40" s="152"/>
      <c r="S40" s="152"/>
      <c r="T40" s="151"/>
      <c r="U40" s="151"/>
    </row>
    <row r="41" spans="17:21" ht="10.8" thickBot="1" x14ac:dyDescent="0.25">
      <c r="Q41" s="210">
        <v>17</v>
      </c>
      <c r="R41" s="221"/>
      <c r="S41" s="221"/>
      <c r="T41" s="222"/>
      <c r="U41" s="222"/>
    </row>
    <row r="42" spans="17:21" ht="10.8" thickTop="1" x14ac:dyDescent="0.2">
      <c r="Q42" s="202" t="s">
        <v>35</v>
      </c>
      <c r="R42" s="218"/>
      <c r="S42" s="218"/>
      <c r="T42" s="212"/>
      <c r="U42" s="212"/>
    </row>
    <row r="43" spans="17:21" x14ac:dyDescent="0.2">
      <c r="Q43" s="202">
        <v>26</v>
      </c>
      <c r="R43" s="218"/>
      <c r="S43" s="218"/>
      <c r="T43" s="212"/>
      <c r="U43" s="212"/>
    </row>
    <row r="44" spans="17:21" x14ac:dyDescent="0.2">
      <c r="Q44" s="202">
        <v>28</v>
      </c>
      <c r="R44" s="218"/>
      <c r="S44" s="218"/>
      <c r="T44" s="212"/>
      <c r="U44" s="212"/>
    </row>
    <row r="45" spans="17:21" x14ac:dyDescent="0.2">
      <c r="Q45" s="208">
        <v>32</v>
      </c>
      <c r="R45" s="223"/>
      <c r="S45" s="223"/>
      <c r="T45" s="215"/>
      <c r="U45" s="215"/>
    </row>
    <row r="47" spans="17:21" x14ac:dyDescent="0.2">
      <c r="Q47" s="243" t="s">
        <v>387</v>
      </c>
      <c r="R47" s="243"/>
      <c r="S47" s="243"/>
      <c r="T47" s="243"/>
      <c r="U47" s="243"/>
    </row>
  </sheetData>
  <sheetProtection sheet="1" objects="1" scenarios="1"/>
  <mergeCells count="3">
    <mergeCell ref="R2:U2"/>
    <mergeCell ref="B22:O22"/>
    <mergeCell ref="Q47:U47"/>
  </mergeCells>
  <phoneticPr fontId="0" type="noConversion"/>
  <pageMargins left="0.75" right="0.75" top="1" bottom="1" header="0.5" footer="0.5"/>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B2:U47"/>
  <sheetViews>
    <sheetView showGridLines="0" showRowColHeaders="0" workbookViewId="0">
      <selection activeCell="C20" sqref="C20"/>
    </sheetView>
  </sheetViews>
  <sheetFormatPr defaultRowHeight="10.199999999999999" x14ac:dyDescent="0.2"/>
  <cols>
    <col min="1" max="1" width="2.28515625" customWidth="1"/>
    <col min="16" max="16" width="2.28515625" customWidth="1"/>
    <col min="17" max="17" width="24.42578125" bestFit="1" customWidth="1"/>
    <col min="18" max="21" width="12.140625" customWidth="1"/>
  </cols>
  <sheetData>
    <row r="2" spans="2:21" ht="13.2" x14ac:dyDescent="0.25">
      <c r="B2" s="185" t="s">
        <v>49</v>
      </c>
      <c r="C2" s="186"/>
      <c r="D2" s="187" t="s">
        <v>36</v>
      </c>
      <c r="E2" s="188"/>
      <c r="F2" s="189" t="s">
        <v>384</v>
      </c>
      <c r="G2" s="186"/>
      <c r="H2" s="187" t="s">
        <v>50</v>
      </c>
      <c r="I2" s="188"/>
      <c r="J2" s="189" t="s">
        <v>37</v>
      </c>
      <c r="K2" s="186"/>
      <c r="L2" s="187" t="s">
        <v>38</v>
      </c>
      <c r="M2" s="188"/>
      <c r="N2" s="189" t="s">
        <v>35</v>
      </c>
      <c r="O2" s="190"/>
      <c r="Q2" s="204" t="s">
        <v>385</v>
      </c>
      <c r="R2" s="250" t="s">
        <v>350</v>
      </c>
      <c r="S2" s="251"/>
      <c r="T2" s="251"/>
      <c r="U2" s="252"/>
    </row>
    <row r="3" spans="2:21" ht="13.2" x14ac:dyDescent="0.25">
      <c r="B3" s="191"/>
      <c r="C3" s="192"/>
      <c r="D3" s="193"/>
      <c r="E3" s="194"/>
      <c r="F3" s="195" t="s">
        <v>383</v>
      </c>
      <c r="G3" s="192"/>
      <c r="H3" s="193"/>
      <c r="I3" s="194"/>
      <c r="J3" s="195"/>
      <c r="K3" s="192"/>
      <c r="L3" s="193"/>
      <c r="M3" s="194"/>
      <c r="N3" s="195"/>
      <c r="O3" s="196"/>
      <c r="Q3" s="205"/>
      <c r="R3" s="206" t="s">
        <v>343</v>
      </c>
      <c r="S3" s="206" t="s">
        <v>344</v>
      </c>
      <c r="T3" s="207" t="s">
        <v>345</v>
      </c>
      <c r="U3" s="207" t="s">
        <v>351</v>
      </c>
    </row>
    <row r="4" spans="2:21" x14ac:dyDescent="0.2">
      <c r="B4" s="197" t="s">
        <v>350</v>
      </c>
      <c r="C4" s="198" t="s">
        <v>39</v>
      </c>
      <c r="D4" s="199" t="s">
        <v>350</v>
      </c>
      <c r="E4" s="200" t="s">
        <v>39</v>
      </c>
      <c r="F4" s="201" t="s">
        <v>350</v>
      </c>
      <c r="G4" s="198" t="s">
        <v>39</v>
      </c>
      <c r="H4" s="199" t="s">
        <v>350</v>
      </c>
      <c r="I4" s="200" t="s">
        <v>39</v>
      </c>
      <c r="J4" s="201" t="s">
        <v>350</v>
      </c>
      <c r="K4" s="198" t="s">
        <v>39</v>
      </c>
      <c r="L4" s="199" t="s">
        <v>350</v>
      </c>
      <c r="M4" s="200" t="s">
        <v>39</v>
      </c>
      <c r="N4" s="201" t="s">
        <v>350</v>
      </c>
      <c r="O4" s="201" t="s">
        <v>39</v>
      </c>
      <c r="Q4" s="202" t="s">
        <v>49</v>
      </c>
      <c r="R4" s="218">
        <v>2.875</v>
      </c>
      <c r="S4" s="218">
        <v>3.5</v>
      </c>
      <c r="T4" s="212">
        <v>4.25</v>
      </c>
      <c r="U4" s="212">
        <v>4.25</v>
      </c>
    </row>
    <row r="5" spans="2:21" x14ac:dyDescent="0.2">
      <c r="B5" s="224">
        <v>5</v>
      </c>
      <c r="C5" s="211">
        <v>2.125</v>
      </c>
      <c r="D5" s="226">
        <v>5</v>
      </c>
      <c r="E5" s="213">
        <v>1.8333333333333333</v>
      </c>
      <c r="F5" s="228">
        <v>5</v>
      </c>
      <c r="G5" s="211">
        <v>2</v>
      </c>
      <c r="H5" s="226">
        <v>5</v>
      </c>
      <c r="I5" s="213">
        <v>2.5</v>
      </c>
      <c r="J5" s="228">
        <v>5</v>
      </c>
      <c r="K5" s="211">
        <v>3</v>
      </c>
      <c r="L5" s="226">
        <v>5</v>
      </c>
      <c r="M5" s="213">
        <v>3.8</v>
      </c>
      <c r="N5" s="228">
        <v>5</v>
      </c>
      <c r="O5" s="151">
        <v>1.6666666666666667</v>
      </c>
      <c r="Q5" s="202">
        <v>3</v>
      </c>
      <c r="R5" s="218">
        <v>3</v>
      </c>
      <c r="S5" s="218">
        <v>4</v>
      </c>
      <c r="T5" s="212">
        <v>4.95</v>
      </c>
      <c r="U5" s="212">
        <v>4.95</v>
      </c>
    </row>
    <row r="6" spans="2:21" x14ac:dyDescent="0.2">
      <c r="B6" s="224">
        <v>10</v>
      </c>
      <c r="C6" s="211">
        <v>2.5</v>
      </c>
      <c r="D6" s="226">
        <v>10</v>
      </c>
      <c r="E6" s="213">
        <v>2.1666666666666665</v>
      </c>
      <c r="F6" s="228">
        <v>10</v>
      </c>
      <c r="G6" s="211">
        <v>2.4</v>
      </c>
      <c r="H6" s="226">
        <v>10</v>
      </c>
      <c r="I6" s="213">
        <v>2.75</v>
      </c>
      <c r="J6" s="228">
        <v>10</v>
      </c>
      <c r="K6" s="211">
        <v>3.25</v>
      </c>
      <c r="L6" s="226">
        <v>10</v>
      </c>
      <c r="M6" s="213">
        <v>4</v>
      </c>
      <c r="N6" s="228">
        <v>10</v>
      </c>
      <c r="O6" s="151">
        <v>2</v>
      </c>
      <c r="Q6" s="202">
        <v>6</v>
      </c>
      <c r="R6" s="218">
        <v>3</v>
      </c>
      <c r="S6" s="218">
        <v>4</v>
      </c>
      <c r="T6" s="212">
        <v>4.95</v>
      </c>
      <c r="U6" s="212">
        <v>4.95</v>
      </c>
    </row>
    <row r="7" spans="2:21" x14ac:dyDescent="0.2">
      <c r="B7" s="224">
        <v>15</v>
      </c>
      <c r="C7" s="211">
        <v>2.75</v>
      </c>
      <c r="D7" s="226">
        <v>15</v>
      </c>
      <c r="E7" s="213">
        <v>2.3333333333333335</v>
      </c>
      <c r="F7" s="228">
        <v>15</v>
      </c>
      <c r="G7" s="211">
        <v>2.75</v>
      </c>
      <c r="H7" s="226">
        <v>15</v>
      </c>
      <c r="I7" s="213">
        <v>3.25</v>
      </c>
      <c r="J7" s="228">
        <v>15</v>
      </c>
      <c r="K7" s="211">
        <v>3.5</v>
      </c>
      <c r="L7" s="226">
        <v>15</v>
      </c>
      <c r="M7" s="213">
        <v>4.2</v>
      </c>
      <c r="N7" s="228">
        <v>15</v>
      </c>
      <c r="O7" s="151">
        <v>2.3333333333333335</v>
      </c>
      <c r="Q7" s="202">
        <v>9</v>
      </c>
      <c r="R7" s="218">
        <v>2</v>
      </c>
      <c r="S7" s="218">
        <v>3</v>
      </c>
      <c r="T7" s="212" t="s">
        <v>347</v>
      </c>
      <c r="U7" s="212">
        <v>3</v>
      </c>
    </row>
    <row r="8" spans="2:21" x14ac:dyDescent="0.2">
      <c r="B8" s="224">
        <v>20</v>
      </c>
      <c r="C8" s="211">
        <v>2.875</v>
      </c>
      <c r="D8" s="226">
        <v>20</v>
      </c>
      <c r="E8" s="213">
        <v>2.6666666666666665</v>
      </c>
      <c r="F8" s="228">
        <v>20</v>
      </c>
      <c r="G8" s="211">
        <v>3</v>
      </c>
      <c r="H8" s="226">
        <v>20</v>
      </c>
      <c r="I8" s="213">
        <v>3.3333333333333335</v>
      </c>
      <c r="J8" s="228">
        <v>20</v>
      </c>
      <c r="K8" s="211">
        <v>3.75</v>
      </c>
      <c r="L8" s="226">
        <v>20</v>
      </c>
      <c r="M8" s="213">
        <v>4.4000000000000004</v>
      </c>
      <c r="N8" s="228">
        <v>20</v>
      </c>
      <c r="O8" s="151">
        <v>2.6666666666666665</v>
      </c>
      <c r="Q8" s="202">
        <v>12</v>
      </c>
      <c r="R8" s="218">
        <v>2.09</v>
      </c>
      <c r="S8" s="218">
        <v>3</v>
      </c>
      <c r="T8" s="212">
        <v>4</v>
      </c>
      <c r="U8" s="212">
        <v>4</v>
      </c>
    </row>
    <row r="9" spans="2:21" x14ac:dyDescent="0.2">
      <c r="B9" s="224">
        <v>25</v>
      </c>
      <c r="C9" s="211">
        <v>3</v>
      </c>
      <c r="D9" s="226">
        <v>25</v>
      </c>
      <c r="E9" s="213">
        <v>2.8333333333333335</v>
      </c>
      <c r="F9" s="228">
        <v>25</v>
      </c>
      <c r="G9" s="211">
        <v>3</v>
      </c>
      <c r="H9" s="226">
        <v>25</v>
      </c>
      <c r="I9" s="213">
        <v>3.5</v>
      </c>
      <c r="J9" s="228">
        <v>25</v>
      </c>
      <c r="K9" s="211">
        <v>3.75</v>
      </c>
      <c r="L9" s="226">
        <v>25</v>
      </c>
      <c r="M9" s="213">
        <v>4.5999999999999996</v>
      </c>
      <c r="N9" s="228">
        <v>25</v>
      </c>
      <c r="O9" s="151">
        <v>2.6666666666666665</v>
      </c>
      <c r="Q9" s="202">
        <v>16</v>
      </c>
      <c r="R9" s="218">
        <v>3</v>
      </c>
      <c r="S9" s="218">
        <v>4</v>
      </c>
      <c r="T9" s="212">
        <v>4.95</v>
      </c>
      <c r="U9" s="212">
        <v>4.95</v>
      </c>
    </row>
    <row r="10" spans="2:21" x14ac:dyDescent="0.2">
      <c r="B10" s="224">
        <v>30</v>
      </c>
      <c r="C10" s="211">
        <v>3.125</v>
      </c>
      <c r="D10" s="226">
        <v>30</v>
      </c>
      <c r="E10" s="213">
        <v>3</v>
      </c>
      <c r="F10" s="228">
        <v>30</v>
      </c>
      <c r="G10" s="211">
        <v>3.2361809045226013</v>
      </c>
      <c r="H10" s="226">
        <v>30</v>
      </c>
      <c r="I10" s="213">
        <v>3.75</v>
      </c>
      <c r="J10" s="228">
        <v>30</v>
      </c>
      <c r="K10" s="211">
        <v>4</v>
      </c>
      <c r="L10" s="226">
        <v>30</v>
      </c>
      <c r="M10" s="213">
        <v>4.5999999999999996</v>
      </c>
      <c r="N10" s="228">
        <v>30</v>
      </c>
      <c r="O10" s="151">
        <v>3</v>
      </c>
      <c r="Q10" s="202">
        <v>18</v>
      </c>
      <c r="R10" s="218">
        <v>2</v>
      </c>
      <c r="S10" s="218">
        <v>4</v>
      </c>
      <c r="T10" s="212">
        <v>4.95</v>
      </c>
      <c r="U10" s="212">
        <v>4.95</v>
      </c>
    </row>
    <row r="11" spans="2:21" x14ac:dyDescent="0.2">
      <c r="B11" s="224">
        <v>35</v>
      </c>
      <c r="C11" s="211">
        <v>3.25</v>
      </c>
      <c r="D11" s="226">
        <v>35</v>
      </c>
      <c r="E11" s="213">
        <v>3.1666666666666665</v>
      </c>
      <c r="F11" s="228">
        <v>35</v>
      </c>
      <c r="G11" s="211">
        <v>3.4</v>
      </c>
      <c r="H11" s="226">
        <v>35</v>
      </c>
      <c r="I11" s="213">
        <v>3.75</v>
      </c>
      <c r="J11" s="228">
        <v>35</v>
      </c>
      <c r="K11" s="211">
        <v>4</v>
      </c>
      <c r="L11" s="226">
        <v>35</v>
      </c>
      <c r="M11" s="213">
        <v>4.8</v>
      </c>
      <c r="N11" s="228">
        <v>35</v>
      </c>
      <c r="O11" s="151">
        <v>3</v>
      </c>
      <c r="Q11" s="202">
        <v>20</v>
      </c>
      <c r="R11" s="218">
        <v>2</v>
      </c>
      <c r="S11" s="218">
        <v>3</v>
      </c>
      <c r="T11" s="212">
        <v>4</v>
      </c>
      <c r="U11" s="212">
        <v>4</v>
      </c>
    </row>
    <row r="12" spans="2:21" ht="10.8" thickBot="1" x14ac:dyDescent="0.25">
      <c r="B12" s="224">
        <v>40</v>
      </c>
      <c r="C12" s="211">
        <v>3.375</v>
      </c>
      <c r="D12" s="226">
        <v>40</v>
      </c>
      <c r="E12" s="213">
        <v>3.1666666666666665</v>
      </c>
      <c r="F12" s="228">
        <v>40</v>
      </c>
      <c r="G12" s="211">
        <v>3.6</v>
      </c>
      <c r="H12" s="226">
        <v>40</v>
      </c>
      <c r="I12" s="213">
        <v>4</v>
      </c>
      <c r="J12" s="228">
        <v>40</v>
      </c>
      <c r="K12" s="211">
        <v>4</v>
      </c>
      <c r="L12" s="226">
        <v>40</v>
      </c>
      <c r="M12" s="213">
        <v>4.8</v>
      </c>
      <c r="N12" s="228">
        <v>40</v>
      </c>
      <c r="O12" s="151">
        <v>3.3333333333333335</v>
      </c>
      <c r="Q12" s="209">
        <v>22</v>
      </c>
      <c r="R12" s="219">
        <v>3</v>
      </c>
      <c r="S12" s="219">
        <v>4</v>
      </c>
      <c r="T12" s="220">
        <v>4.95</v>
      </c>
      <c r="U12" s="220">
        <v>4.95</v>
      </c>
    </row>
    <row r="13" spans="2:21" ht="10.8" thickTop="1" x14ac:dyDescent="0.2">
      <c r="B13" s="224">
        <v>45</v>
      </c>
      <c r="C13" s="211">
        <v>3.5</v>
      </c>
      <c r="D13" s="226">
        <v>45</v>
      </c>
      <c r="E13" s="213">
        <v>3.3333333333333335</v>
      </c>
      <c r="F13" s="228">
        <v>45</v>
      </c>
      <c r="G13" s="211">
        <v>3.6</v>
      </c>
      <c r="H13" s="226">
        <v>45</v>
      </c>
      <c r="I13" s="213">
        <v>4</v>
      </c>
      <c r="J13" s="228">
        <v>45</v>
      </c>
      <c r="K13" s="211">
        <v>4.25</v>
      </c>
      <c r="L13" s="226">
        <v>45</v>
      </c>
      <c r="M13" s="213">
        <v>5</v>
      </c>
      <c r="N13" s="228">
        <v>45</v>
      </c>
      <c r="O13" s="151">
        <v>3.3333333333333335</v>
      </c>
      <c r="Q13" s="203" t="s">
        <v>36</v>
      </c>
      <c r="R13" s="152">
        <v>2.6666669999999999</v>
      </c>
      <c r="S13" s="152">
        <v>3.5</v>
      </c>
      <c r="T13" s="151">
        <v>4.3333329999999997</v>
      </c>
      <c r="U13" s="151">
        <v>4.3333329999999997</v>
      </c>
    </row>
    <row r="14" spans="2:21" x14ac:dyDescent="0.2">
      <c r="B14" s="224">
        <v>50</v>
      </c>
      <c r="C14" s="211">
        <v>3.5</v>
      </c>
      <c r="D14" s="226">
        <v>50</v>
      </c>
      <c r="E14" s="213">
        <v>3.5</v>
      </c>
      <c r="F14" s="228">
        <v>50</v>
      </c>
      <c r="G14" s="211">
        <v>3.8</v>
      </c>
      <c r="H14" s="226">
        <v>50</v>
      </c>
      <c r="I14" s="213">
        <v>4</v>
      </c>
      <c r="J14" s="228">
        <v>50</v>
      </c>
      <c r="K14" s="211">
        <v>4.25</v>
      </c>
      <c r="L14" s="226">
        <v>50</v>
      </c>
      <c r="M14" s="213">
        <v>5</v>
      </c>
      <c r="N14" s="228">
        <v>50</v>
      </c>
      <c r="O14" s="151">
        <v>3.6666666666666665</v>
      </c>
      <c r="Q14" s="203">
        <v>2</v>
      </c>
      <c r="R14" s="152">
        <v>3</v>
      </c>
      <c r="S14" s="152">
        <v>4.95</v>
      </c>
      <c r="T14" s="151" t="s">
        <v>347</v>
      </c>
      <c r="U14" s="151">
        <v>4.95</v>
      </c>
    </row>
    <row r="15" spans="2:21" x14ac:dyDescent="0.2">
      <c r="B15" s="224">
        <v>55</v>
      </c>
      <c r="C15" s="211">
        <v>3.625</v>
      </c>
      <c r="D15" s="226">
        <v>55</v>
      </c>
      <c r="E15" s="213">
        <v>3.6666666666666665</v>
      </c>
      <c r="F15" s="228">
        <v>55</v>
      </c>
      <c r="G15" s="211">
        <v>4</v>
      </c>
      <c r="H15" s="226">
        <v>55</v>
      </c>
      <c r="I15" s="213">
        <v>4.25</v>
      </c>
      <c r="J15" s="228">
        <v>55</v>
      </c>
      <c r="K15" s="211">
        <v>4.25</v>
      </c>
      <c r="L15" s="226">
        <v>55</v>
      </c>
      <c r="M15" s="213">
        <v>5</v>
      </c>
      <c r="N15" s="228">
        <v>55</v>
      </c>
      <c r="O15" s="151">
        <v>3.6666666666666665</v>
      </c>
      <c r="Q15" s="203">
        <v>10</v>
      </c>
      <c r="R15" s="152">
        <v>3</v>
      </c>
      <c r="S15" s="152">
        <v>4</v>
      </c>
      <c r="T15" s="151">
        <v>4.95</v>
      </c>
      <c r="U15" s="151">
        <v>4.95</v>
      </c>
    </row>
    <row r="16" spans="2:21" x14ac:dyDescent="0.2">
      <c r="B16" s="224">
        <v>60</v>
      </c>
      <c r="C16" s="211">
        <v>3.75</v>
      </c>
      <c r="D16" s="226">
        <v>60</v>
      </c>
      <c r="E16" s="213">
        <v>3.8333333333333335</v>
      </c>
      <c r="F16" s="228">
        <v>60</v>
      </c>
      <c r="G16" s="211">
        <v>4</v>
      </c>
      <c r="H16" s="226">
        <v>60</v>
      </c>
      <c r="I16" s="213">
        <v>4.25</v>
      </c>
      <c r="J16" s="228">
        <v>60</v>
      </c>
      <c r="K16" s="211">
        <v>4.2642141835274856</v>
      </c>
      <c r="L16" s="226">
        <v>60</v>
      </c>
      <c r="M16" s="213">
        <v>5</v>
      </c>
      <c r="N16" s="228">
        <v>60</v>
      </c>
      <c r="O16" s="151">
        <v>3.6666666666666665</v>
      </c>
      <c r="Q16" s="203">
        <v>15</v>
      </c>
      <c r="R16" s="152">
        <v>2</v>
      </c>
      <c r="S16" s="152">
        <v>3</v>
      </c>
      <c r="T16" s="151">
        <v>4.95</v>
      </c>
      <c r="U16" s="151">
        <v>4.95</v>
      </c>
    </row>
    <row r="17" spans="2:21" x14ac:dyDescent="0.2">
      <c r="B17" s="224">
        <v>65</v>
      </c>
      <c r="C17" s="211">
        <v>3.875</v>
      </c>
      <c r="D17" s="226">
        <v>65</v>
      </c>
      <c r="E17" s="213">
        <v>3.8333333333333335</v>
      </c>
      <c r="F17" s="228">
        <v>65</v>
      </c>
      <c r="G17" s="211">
        <v>4.2</v>
      </c>
      <c r="H17" s="226">
        <v>65</v>
      </c>
      <c r="I17" s="213">
        <v>4.25</v>
      </c>
      <c r="J17" s="228">
        <v>65</v>
      </c>
      <c r="K17" s="211">
        <v>4.5</v>
      </c>
      <c r="L17" s="226">
        <v>65</v>
      </c>
      <c r="M17" s="213">
        <v>5</v>
      </c>
      <c r="N17" s="228">
        <v>65</v>
      </c>
      <c r="O17" s="151">
        <v>4</v>
      </c>
      <c r="Q17" s="203">
        <v>19</v>
      </c>
      <c r="R17" s="152">
        <v>3</v>
      </c>
      <c r="S17" s="152">
        <v>4</v>
      </c>
      <c r="T17" s="151">
        <v>4.95</v>
      </c>
      <c r="U17" s="151">
        <v>4.95</v>
      </c>
    </row>
    <row r="18" spans="2:21" x14ac:dyDescent="0.2">
      <c r="B18" s="224">
        <v>70</v>
      </c>
      <c r="C18" s="211">
        <v>4</v>
      </c>
      <c r="D18" s="226">
        <v>70</v>
      </c>
      <c r="E18" s="213">
        <v>4</v>
      </c>
      <c r="F18" s="228">
        <v>70</v>
      </c>
      <c r="G18" s="211">
        <v>4.2</v>
      </c>
      <c r="H18" s="226">
        <v>70</v>
      </c>
      <c r="I18" s="213">
        <v>4.5</v>
      </c>
      <c r="J18" s="228">
        <v>70</v>
      </c>
      <c r="K18" s="211">
        <v>4.5</v>
      </c>
      <c r="L18" s="226">
        <v>70</v>
      </c>
      <c r="M18" s="213">
        <v>5</v>
      </c>
      <c r="N18" s="228">
        <v>70</v>
      </c>
      <c r="O18" s="151">
        <v>4</v>
      </c>
      <c r="Q18" s="203">
        <v>25</v>
      </c>
      <c r="R18" s="152">
        <v>4</v>
      </c>
      <c r="S18" s="152">
        <v>4.95</v>
      </c>
      <c r="T18" s="151" t="s">
        <v>347</v>
      </c>
      <c r="U18" s="151">
        <v>4.95</v>
      </c>
    </row>
    <row r="19" spans="2:21" ht="10.8" thickBot="1" x14ac:dyDescent="0.25">
      <c r="B19" s="224">
        <v>75</v>
      </c>
      <c r="C19" s="211">
        <v>4.125</v>
      </c>
      <c r="D19" s="226">
        <v>75</v>
      </c>
      <c r="E19" s="213">
        <v>4.166666666666667</v>
      </c>
      <c r="F19" s="228">
        <v>75</v>
      </c>
      <c r="G19" s="211">
        <v>4.4000000000000004</v>
      </c>
      <c r="H19" s="226">
        <v>75</v>
      </c>
      <c r="I19" s="213">
        <v>4.5</v>
      </c>
      <c r="J19" s="228">
        <v>75</v>
      </c>
      <c r="K19" s="211">
        <v>4.5</v>
      </c>
      <c r="L19" s="226">
        <v>75</v>
      </c>
      <c r="M19" s="213">
        <v>5</v>
      </c>
      <c r="N19" s="228">
        <v>75</v>
      </c>
      <c r="O19" s="151">
        <v>4</v>
      </c>
      <c r="Q19" s="210">
        <v>30</v>
      </c>
      <c r="R19" s="221">
        <v>2</v>
      </c>
      <c r="S19" s="221">
        <v>4</v>
      </c>
      <c r="T19" s="222">
        <v>4.95</v>
      </c>
      <c r="U19" s="222">
        <v>4.95</v>
      </c>
    </row>
    <row r="20" spans="2:21" ht="10.8" thickTop="1" x14ac:dyDescent="0.2">
      <c r="B20" s="225">
        <v>80</v>
      </c>
      <c r="C20" s="214">
        <v>4.25</v>
      </c>
      <c r="D20" s="227">
        <v>80</v>
      </c>
      <c r="E20" s="216">
        <v>4.333333333333333</v>
      </c>
      <c r="F20" s="229">
        <v>80</v>
      </c>
      <c r="G20" s="214">
        <v>4.5999999999999996</v>
      </c>
      <c r="H20" s="227">
        <v>80</v>
      </c>
      <c r="I20" s="216">
        <v>4.75</v>
      </c>
      <c r="J20" s="229">
        <v>80</v>
      </c>
      <c r="K20" s="214">
        <v>4.75</v>
      </c>
      <c r="L20" s="227">
        <v>80</v>
      </c>
      <c r="M20" s="216">
        <v>5</v>
      </c>
      <c r="N20" s="229">
        <v>80</v>
      </c>
      <c r="O20" s="217">
        <v>4</v>
      </c>
      <c r="Q20" s="202" t="s">
        <v>346</v>
      </c>
      <c r="R20" s="218">
        <v>3</v>
      </c>
      <c r="S20" s="218">
        <v>3.8</v>
      </c>
      <c r="T20" s="212">
        <v>4.5999999999999996</v>
      </c>
      <c r="U20" s="212">
        <v>4.5999999999999996</v>
      </c>
    </row>
    <row r="21" spans="2:21" x14ac:dyDescent="0.2">
      <c r="Q21" s="202">
        <v>8</v>
      </c>
      <c r="R21" s="218">
        <v>2</v>
      </c>
      <c r="S21" s="218">
        <v>3</v>
      </c>
      <c r="T21" s="212">
        <v>4.95</v>
      </c>
      <c r="U21" s="212">
        <v>4.95</v>
      </c>
    </row>
    <row r="22" spans="2:21" x14ac:dyDescent="0.2">
      <c r="B22" s="243" t="s">
        <v>386</v>
      </c>
      <c r="C22" s="243"/>
      <c r="D22" s="243"/>
      <c r="E22" s="243"/>
      <c r="F22" s="243"/>
      <c r="G22" s="243"/>
      <c r="H22" s="243"/>
      <c r="I22" s="243"/>
      <c r="J22" s="243"/>
      <c r="K22" s="243"/>
      <c r="L22" s="243"/>
      <c r="M22" s="243"/>
      <c r="N22" s="243"/>
      <c r="O22" s="243"/>
      <c r="Q22" s="202">
        <v>23</v>
      </c>
      <c r="R22" s="218">
        <v>2</v>
      </c>
      <c r="S22" s="218">
        <v>4</v>
      </c>
      <c r="T22" s="212">
        <v>4.95</v>
      </c>
      <c r="U22" s="212">
        <v>4.95</v>
      </c>
    </row>
    <row r="23" spans="2:21" x14ac:dyDescent="0.2">
      <c r="Q23" s="202">
        <v>29</v>
      </c>
      <c r="R23" s="218">
        <v>3</v>
      </c>
      <c r="S23" s="218">
        <v>4</v>
      </c>
      <c r="T23" s="212">
        <v>4.95</v>
      </c>
      <c r="U23" s="212">
        <v>4.95</v>
      </c>
    </row>
    <row r="24" spans="2:21" x14ac:dyDescent="0.2">
      <c r="Q24" s="202">
        <v>33</v>
      </c>
      <c r="R24" s="218">
        <v>3</v>
      </c>
      <c r="S24" s="218">
        <v>4</v>
      </c>
      <c r="T24" s="212">
        <v>4.95</v>
      </c>
      <c r="U24" s="212">
        <v>4.95</v>
      </c>
    </row>
    <row r="25" spans="2:21" ht="10.8" thickBot="1" x14ac:dyDescent="0.25">
      <c r="Q25" s="209">
        <v>35</v>
      </c>
      <c r="R25" s="219">
        <v>3</v>
      </c>
      <c r="S25" s="219">
        <v>4</v>
      </c>
      <c r="T25" s="220">
        <v>4.95</v>
      </c>
      <c r="U25" s="220">
        <v>4.95</v>
      </c>
    </row>
    <row r="26" spans="2:21" ht="10.8" thickTop="1" x14ac:dyDescent="0.2">
      <c r="Q26" s="203" t="s">
        <v>50</v>
      </c>
      <c r="R26" s="152">
        <v>3.3333330000000001</v>
      </c>
      <c r="S26" s="152">
        <v>4</v>
      </c>
      <c r="T26" s="151">
        <v>4.75</v>
      </c>
      <c r="U26" s="151">
        <v>4.75</v>
      </c>
    </row>
    <row r="27" spans="2:21" x14ac:dyDescent="0.2">
      <c r="Q27" s="203">
        <v>7</v>
      </c>
      <c r="R27" s="152">
        <v>3</v>
      </c>
      <c r="S27" s="152">
        <v>4</v>
      </c>
      <c r="T27" s="151">
        <v>4.95</v>
      </c>
      <c r="U27" s="151">
        <v>4.95</v>
      </c>
    </row>
    <row r="28" spans="2:21" x14ac:dyDescent="0.2">
      <c r="Q28" s="203">
        <v>24</v>
      </c>
      <c r="R28" s="152">
        <v>4</v>
      </c>
      <c r="S28" s="152">
        <v>4.95</v>
      </c>
      <c r="T28" s="151" t="s">
        <v>347</v>
      </c>
      <c r="U28" s="151">
        <v>4.95</v>
      </c>
    </row>
    <row r="29" spans="2:21" x14ac:dyDescent="0.2">
      <c r="Q29" s="203">
        <v>27</v>
      </c>
      <c r="R29" s="152">
        <v>4</v>
      </c>
      <c r="S29" s="152">
        <v>4.95</v>
      </c>
      <c r="T29" s="151" t="s">
        <v>347</v>
      </c>
      <c r="U29" s="151">
        <v>4.95</v>
      </c>
    </row>
    <row r="30" spans="2:21" ht="10.8" thickBot="1" x14ac:dyDescent="0.25">
      <c r="Q30" s="210">
        <v>31</v>
      </c>
      <c r="R30" s="221">
        <v>4</v>
      </c>
      <c r="S30" s="221">
        <v>4.95</v>
      </c>
      <c r="T30" s="222" t="s">
        <v>347</v>
      </c>
      <c r="U30" s="222">
        <v>4.95</v>
      </c>
    </row>
    <row r="31" spans="2:21" ht="10.8" thickTop="1" x14ac:dyDescent="0.2">
      <c r="Q31" s="202" t="s">
        <v>37</v>
      </c>
      <c r="R31" s="218">
        <v>3.75</v>
      </c>
      <c r="S31" s="218">
        <v>4.25</v>
      </c>
      <c r="T31" s="212">
        <v>4.75</v>
      </c>
      <c r="U31" s="212">
        <v>4.75</v>
      </c>
    </row>
    <row r="32" spans="2:21" x14ac:dyDescent="0.2">
      <c r="Q32" s="202">
        <v>5</v>
      </c>
      <c r="R32" s="218">
        <v>4</v>
      </c>
      <c r="S32" s="218">
        <v>4.95</v>
      </c>
      <c r="T32" s="212" t="s">
        <v>347</v>
      </c>
      <c r="U32" s="212">
        <v>4.95</v>
      </c>
    </row>
    <row r="33" spans="17:21" x14ac:dyDescent="0.2">
      <c r="Q33" s="202">
        <v>14</v>
      </c>
      <c r="R33" s="218">
        <v>3</v>
      </c>
      <c r="S33" s="218">
        <v>4</v>
      </c>
      <c r="T33" s="212" t="s">
        <v>347</v>
      </c>
      <c r="U33" s="212">
        <v>4</v>
      </c>
    </row>
    <row r="34" spans="17:21" x14ac:dyDescent="0.2">
      <c r="Q34" s="202">
        <v>21</v>
      </c>
      <c r="R34" s="218">
        <v>5</v>
      </c>
      <c r="S34" s="218" t="s">
        <v>347</v>
      </c>
      <c r="T34" s="212" t="s">
        <v>347</v>
      </c>
      <c r="U34" s="212">
        <v>5</v>
      </c>
    </row>
    <row r="35" spans="17:21" ht="10.8" thickBot="1" x14ac:dyDescent="0.25">
      <c r="Q35" s="209">
        <v>34</v>
      </c>
      <c r="R35" s="219">
        <v>2.09</v>
      </c>
      <c r="S35" s="219">
        <v>4</v>
      </c>
      <c r="T35" s="220">
        <v>4.91</v>
      </c>
      <c r="U35" s="220">
        <v>4.91</v>
      </c>
    </row>
    <row r="36" spans="17:21" ht="10.8" thickTop="1" x14ac:dyDescent="0.2">
      <c r="Q36" s="203" t="s">
        <v>38</v>
      </c>
      <c r="R36" s="152">
        <v>4.4000000000000004</v>
      </c>
      <c r="S36" s="152">
        <v>4.9989999999999997</v>
      </c>
      <c r="T36" s="151" t="s">
        <v>347</v>
      </c>
      <c r="U36" s="151">
        <v>4.9989999999999997</v>
      </c>
    </row>
    <row r="37" spans="17:21" x14ac:dyDescent="0.2">
      <c r="Q37" s="203">
        <v>1</v>
      </c>
      <c r="R37" s="152">
        <v>4</v>
      </c>
      <c r="S37" s="152">
        <v>4.95</v>
      </c>
      <c r="T37" s="151" t="s">
        <v>347</v>
      </c>
      <c r="U37" s="151">
        <v>4.95</v>
      </c>
    </row>
    <row r="38" spans="17:21" x14ac:dyDescent="0.2">
      <c r="Q38" s="203">
        <v>4</v>
      </c>
      <c r="R38" s="152">
        <v>4</v>
      </c>
      <c r="S38" s="152">
        <v>4.95</v>
      </c>
      <c r="T38" s="151" t="s">
        <v>347</v>
      </c>
      <c r="U38" s="151">
        <v>4.95</v>
      </c>
    </row>
    <row r="39" spans="17:21" x14ac:dyDescent="0.2">
      <c r="Q39" s="203">
        <v>11</v>
      </c>
      <c r="R39" s="152">
        <v>4</v>
      </c>
      <c r="S39" s="152">
        <v>4.95</v>
      </c>
      <c r="T39" s="151" t="s">
        <v>347</v>
      </c>
      <c r="U39" s="151">
        <v>4.95</v>
      </c>
    </row>
    <row r="40" spans="17:21" x14ac:dyDescent="0.2">
      <c r="Q40" s="203">
        <v>13</v>
      </c>
      <c r="R40" s="152">
        <v>4</v>
      </c>
      <c r="S40" s="152">
        <v>4.95</v>
      </c>
      <c r="T40" s="151" t="s">
        <v>347</v>
      </c>
      <c r="U40" s="151">
        <v>4.95</v>
      </c>
    </row>
    <row r="41" spans="17:21" ht="10.8" thickBot="1" x14ac:dyDescent="0.25">
      <c r="Q41" s="210">
        <v>17</v>
      </c>
      <c r="R41" s="221">
        <v>4</v>
      </c>
      <c r="S41" s="221">
        <v>4.95</v>
      </c>
      <c r="T41" s="222" t="s">
        <v>347</v>
      </c>
      <c r="U41" s="222">
        <v>4.95</v>
      </c>
    </row>
    <row r="42" spans="17:21" ht="10.8" thickTop="1" x14ac:dyDescent="0.2">
      <c r="Q42" s="202" t="s">
        <v>35</v>
      </c>
      <c r="R42" s="218">
        <v>2.6666669999999999</v>
      </c>
      <c r="S42" s="218">
        <v>3.6666669999999999</v>
      </c>
      <c r="T42" s="212">
        <v>4</v>
      </c>
      <c r="U42" s="212">
        <v>4</v>
      </c>
    </row>
    <row r="43" spans="17:21" x14ac:dyDescent="0.2">
      <c r="Q43" s="202">
        <v>26</v>
      </c>
      <c r="R43" s="218">
        <v>2</v>
      </c>
      <c r="S43" s="218">
        <v>4</v>
      </c>
      <c r="T43" s="212">
        <v>4.95</v>
      </c>
      <c r="U43" s="212">
        <v>4.95</v>
      </c>
    </row>
    <row r="44" spans="17:21" x14ac:dyDescent="0.2">
      <c r="Q44" s="202">
        <v>28</v>
      </c>
      <c r="R44" s="218">
        <v>2</v>
      </c>
      <c r="S44" s="218">
        <v>4</v>
      </c>
      <c r="T44" s="212">
        <v>4.95</v>
      </c>
      <c r="U44" s="212">
        <v>4.95</v>
      </c>
    </row>
    <row r="45" spans="17:21" x14ac:dyDescent="0.2">
      <c r="Q45" s="208">
        <v>32</v>
      </c>
      <c r="R45" s="223">
        <v>2</v>
      </c>
      <c r="S45" s="223">
        <v>4</v>
      </c>
      <c r="T45" s="215">
        <v>4.95</v>
      </c>
      <c r="U45" s="215">
        <v>4.95</v>
      </c>
    </row>
    <row r="47" spans="17:21" x14ac:dyDescent="0.2">
      <c r="Q47" s="243" t="s">
        <v>387</v>
      </c>
      <c r="R47" s="243"/>
      <c r="S47" s="243"/>
      <c r="T47" s="243"/>
      <c r="U47" s="243"/>
    </row>
  </sheetData>
  <sheetProtection sheet="1" objects="1" scenarios="1"/>
  <mergeCells count="3">
    <mergeCell ref="R2:U2"/>
    <mergeCell ref="B22:O22"/>
    <mergeCell ref="Q47:U47"/>
  </mergeCells>
  <phoneticPr fontId="0" type="noConversion"/>
  <pageMargins left="0.75" right="0.75" top="1" bottom="1" header="0.5" footer="0.5"/>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B2:U47"/>
  <sheetViews>
    <sheetView showGridLines="0" showRowColHeaders="0" workbookViewId="0"/>
  </sheetViews>
  <sheetFormatPr defaultRowHeight="10.199999999999999" x14ac:dyDescent="0.2"/>
  <cols>
    <col min="1" max="1" width="2.28515625" customWidth="1"/>
    <col min="16" max="16" width="2.28515625" customWidth="1"/>
    <col min="17" max="17" width="24.42578125" bestFit="1" customWidth="1"/>
    <col min="18" max="21" width="12.140625" customWidth="1"/>
  </cols>
  <sheetData>
    <row r="2" spans="2:21" ht="13.2" x14ac:dyDescent="0.25">
      <c r="B2" s="185" t="s">
        <v>49</v>
      </c>
      <c r="C2" s="186"/>
      <c r="D2" s="187" t="s">
        <v>36</v>
      </c>
      <c r="E2" s="188"/>
      <c r="F2" s="189" t="s">
        <v>384</v>
      </c>
      <c r="G2" s="186"/>
      <c r="H2" s="187" t="s">
        <v>50</v>
      </c>
      <c r="I2" s="188"/>
      <c r="J2" s="189" t="s">
        <v>37</v>
      </c>
      <c r="K2" s="186"/>
      <c r="L2" s="187" t="s">
        <v>38</v>
      </c>
      <c r="M2" s="188"/>
      <c r="N2" s="189" t="s">
        <v>35</v>
      </c>
      <c r="O2" s="190"/>
      <c r="Q2" s="204" t="s">
        <v>385</v>
      </c>
      <c r="R2" s="250" t="s">
        <v>350</v>
      </c>
      <c r="S2" s="251"/>
      <c r="T2" s="251"/>
      <c r="U2" s="252"/>
    </row>
    <row r="3" spans="2:21" ht="13.2" x14ac:dyDescent="0.25">
      <c r="B3" s="191"/>
      <c r="C3" s="192"/>
      <c r="D3" s="193"/>
      <c r="E3" s="194"/>
      <c r="F3" s="195" t="s">
        <v>383</v>
      </c>
      <c r="G3" s="192"/>
      <c r="H3" s="193"/>
      <c r="I3" s="194"/>
      <c r="J3" s="195"/>
      <c r="K3" s="192"/>
      <c r="L3" s="193"/>
      <c r="M3" s="194"/>
      <c r="N3" s="195"/>
      <c r="O3" s="196"/>
      <c r="Q3" s="205"/>
      <c r="R3" s="206" t="s">
        <v>343</v>
      </c>
      <c r="S3" s="206" t="s">
        <v>344</v>
      </c>
      <c r="T3" s="207" t="s">
        <v>345</v>
      </c>
      <c r="U3" s="207" t="s">
        <v>351</v>
      </c>
    </row>
    <row r="4" spans="2:21" x14ac:dyDescent="0.2">
      <c r="B4" s="197" t="s">
        <v>350</v>
      </c>
      <c r="C4" s="198" t="s">
        <v>39</v>
      </c>
      <c r="D4" s="199" t="s">
        <v>350</v>
      </c>
      <c r="E4" s="200" t="s">
        <v>39</v>
      </c>
      <c r="F4" s="201" t="s">
        <v>350</v>
      </c>
      <c r="G4" s="198" t="s">
        <v>39</v>
      </c>
      <c r="H4" s="199" t="s">
        <v>350</v>
      </c>
      <c r="I4" s="200" t="s">
        <v>39</v>
      </c>
      <c r="J4" s="201" t="s">
        <v>350</v>
      </c>
      <c r="K4" s="198" t="s">
        <v>39</v>
      </c>
      <c r="L4" s="199" t="s">
        <v>350</v>
      </c>
      <c r="M4" s="200" t="s">
        <v>39</v>
      </c>
      <c r="N4" s="201" t="s">
        <v>350</v>
      </c>
      <c r="O4" s="201" t="s">
        <v>39</v>
      </c>
      <c r="Q4" s="202" t="s">
        <v>49</v>
      </c>
      <c r="R4" s="218">
        <v>2.8647</v>
      </c>
      <c r="S4" s="218">
        <v>3.0533000000000001</v>
      </c>
      <c r="T4" s="212">
        <v>3.1755</v>
      </c>
      <c r="U4" s="212">
        <v>3.1755</v>
      </c>
    </row>
    <row r="5" spans="2:21" x14ac:dyDescent="0.2">
      <c r="B5" s="224">
        <v>5</v>
      </c>
      <c r="C5" s="211">
        <v>2.5811000000000002</v>
      </c>
      <c r="D5" s="226">
        <v>5</v>
      </c>
      <c r="E5" s="213">
        <v>2.8429000000000002</v>
      </c>
      <c r="F5" s="228">
        <v>5</v>
      </c>
      <c r="G5" s="211">
        <v>3.0335000000000001</v>
      </c>
      <c r="H5" s="226">
        <v>5</v>
      </c>
      <c r="I5" s="213">
        <v>3.4763000000000002</v>
      </c>
      <c r="J5" s="228">
        <v>5</v>
      </c>
      <c r="K5" s="211">
        <v>2.0821000000000001</v>
      </c>
      <c r="L5" s="226">
        <v>5</v>
      </c>
      <c r="M5" s="213">
        <v>3.9565000000000001</v>
      </c>
      <c r="N5" s="228">
        <v>5</v>
      </c>
      <c r="O5" s="151">
        <v>2.4971000000000001</v>
      </c>
      <c r="Q5" s="202">
        <v>3</v>
      </c>
      <c r="R5" s="218">
        <v>2.8</v>
      </c>
      <c r="S5" s="218">
        <v>3.01</v>
      </c>
      <c r="T5" s="212">
        <v>3.18</v>
      </c>
      <c r="U5" s="212">
        <v>3.18</v>
      </c>
    </row>
    <row r="6" spans="2:21" x14ac:dyDescent="0.2">
      <c r="B6" s="224">
        <v>10</v>
      </c>
      <c r="C6" s="211">
        <v>2.7336</v>
      </c>
      <c r="D6" s="226">
        <v>10</v>
      </c>
      <c r="E6" s="213">
        <v>2.9504999999999999</v>
      </c>
      <c r="F6" s="228">
        <v>10</v>
      </c>
      <c r="G6" s="211">
        <v>3.1122000000000001</v>
      </c>
      <c r="H6" s="226">
        <v>10</v>
      </c>
      <c r="I6" s="213">
        <v>3.5518000000000001</v>
      </c>
      <c r="J6" s="228">
        <v>10</v>
      </c>
      <c r="K6" s="211">
        <v>3.1528999999999998</v>
      </c>
      <c r="L6" s="226">
        <v>10</v>
      </c>
      <c r="M6" s="213">
        <v>4.0006000000000004</v>
      </c>
      <c r="N6" s="228">
        <v>10</v>
      </c>
      <c r="O6" s="151">
        <v>2.6536</v>
      </c>
      <c r="Q6" s="202">
        <v>6</v>
      </c>
      <c r="R6" s="218">
        <v>3.18</v>
      </c>
      <c r="S6" s="218">
        <v>3.42</v>
      </c>
      <c r="T6" s="212">
        <v>3.58</v>
      </c>
      <c r="U6" s="212">
        <v>3.58</v>
      </c>
    </row>
    <row r="7" spans="2:21" x14ac:dyDescent="0.2">
      <c r="B7" s="224">
        <v>15</v>
      </c>
      <c r="C7" s="211">
        <v>2.8281999999999998</v>
      </c>
      <c r="D7" s="226">
        <v>15</v>
      </c>
      <c r="E7" s="213">
        <v>3.0525000000000002</v>
      </c>
      <c r="F7" s="228">
        <v>15</v>
      </c>
      <c r="G7" s="211">
        <v>3.2605</v>
      </c>
      <c r="H7" s="226">
        <v>15</v>
      </c>
      <c r="I7" s="213">
        <v>3.5948000000000002</v>
      </c>
      <c r="J7" s="228">
        <v>15</v>
      </c>
      <c r="K7" s="211">
        <v>3.4969000000000001</v>
      </c>
      <c r="L7" s="226">
        <v>15</v>
      </c>
      <c r="M7" s="213">
        <v>4.0332999999999997</v>
      </c>
      <c r="N7" s="228">
        <v>15</v>
      </c>
      <c r="O7" s="151">
        <v>2.7118000000000002</v>
      </c>
      <c r="Q7" s="202">
        <v>9</v>
      </c>
      <c r="R7" s="218">
        <v>2.13</v>
      </c>
      <c r="S7" s="218">
        <v>2.23</v>
      </c>
      <c r="T7" s="212">
        <v>2.5</v>
      </c>
      <c r="U7" s="212">
        <v>2.5</v>
      </c>
    </row>
    <row r="8" spans="2:21" x14ac:dyDescent="0.2">
      <c r="B8" s="224">
        <v>20</v>
      </c>
      <c r="C8" s="211">
        <v>2.8647</v>
      </c>
      <c r="D8" s="226">
        <v>20</v>
      </c>
      <c r="E8" s="213">
        <v>3.1806000000000001</v>
      </c>
      <c r="F8" s="228">
        <v>20</v>
      </c>
      <c r="G8" s="211">
        <v>3.2789999999999999</v>
      </c>
      <c r="H8" s="226">
        <v>20</v>
      </c>
      <c r="I8" s="213">
        <v>3.6505999999999998</v>
      </c>
      <c r="J8" s="228">
        <v>20</v>
      </c>
      <c r="K8" s="211">
        <v>3.5941999999999998</v>
      </c>
      <c r="L8" s="226">
        <v>20</v>
      </c>
      <c r="M8" s="213">
        <v>4.0507</v>
      </c>
      <c r="N8" s="228">
        <v>20</v>
      </c>
      <c r="O8" s="151">
        <v>2.7589999999999999</v>
      </c>
      <c r="Q8" s="202">
        <v>12</v>
      </c>
      <c r="R8" s="218">
        <v>2.79</v>
      </c>
      <c r="S8" s="218">
        <v>2.96</v>
      </c>
      <c r="T8" s="212">
        <v>3.16</v>
      </c>
      <c r="U8" s="212">
        <v>3.16</v>
      </c>
    </row>
    <row r="9" spans="2:21" x14ac:dyDescent="0.2">
      <c r="B9" s="224">
        <v>25</v>
      </c>
      <c r="C9" s="211">
        <v>2.9074</v>
      </c>
      <c r="D9" s="226">
        <v>25</v>
      </c>
      <c r="E9" s="213">
        <v>3.2233000000000001</v>
      </c>
      <c r="F9" s="228">
        <v>25</v>
      </c>
      <c r="G9" s="211">
        <v>3.3134999999999999</v>
      </c>
      <c r="H9" s="226">
        <v>25</v>
      </c>
      <c r="I9" s="213">
        <v>3.6714000000000002</v>
      </c>
      <c r="J9" s="228">
        <v>25</v>
      </c>
      <c r="K9" s="211">
        <v>3.6594000000000002</v>
      </c>
      <c r="L9" s="226">
        <v>25</v>
      </c>
      <c r="M9" s="213">
        <v>4.0833000000000004</v>
      </c>
      <c r="N9" s="228">
        <v>25</v>
      </c>
      <c r="O9" s="151">
        <v>2.8704000000000001</v>
      </c>
      <c r="Q9" s="202">
        <v>16</v>
      </c>
      <c r="R9" s="218">
        <v>2.98</v>
      </c>
      <c r="S9" s="218">
        <v>3.24</v>
      </c>
      <c r="T9" s="212">
        <v>3.55</v>
      </c>
      <c r="U9" s="212">
        <v>3.55</v>
      </c>
    </row>
    <row r="10" spans="2:21" x14ac:dyDescent="0.2">
      <c r="B10" s="224">
        <v>30</v>
      </c>
      <c r="C10" s="211">
        <v>2.9398</v>
      </c>
      <c r="D10" s="226">
        <v>30</v>
      </c>
      <c r="E10" s="213">
        <v>3.3073000000000001</v>
      </c>
      <c r="F10" s="228">
        <v>30</v>
      </c>
      <c r="G10" s="211">
        <v>3.3692000000000002</v>
      </c>
      <c r="H10" s="226">
        <v>30</v>
      </c>
      <c r="I10" s="213">
        <v>3.7073</v>
      </c>
      <c r="J10" s="228">
        <v>30</v>
      </c>
      <c r="K10" s="211">
        <v>3.6936</v>
      </c>
      <c r="L10" s="226">
        <v>30</v>
      </c>
      <c r="M10" s="213">
        <v>4.0994999999999999</v>
      </c>
      <c r="N10" s="228">
        <v>30</v>
      </c>
      <c r="O10" s="151">
        <v>2.9095</v>
      </c>
      <c r="Q10" s="202">
        <v>18</v>
      </c>
      <c r="R10" s="218">
        <v>3.28</v>
      </c>
      <c r="S10" s="218">
        <v>3.66</v>
      </c>
      <c r="T10" s="212">
        <v>3.91</v>
      </c>
      <c r="U10" s="212">
        <v>3.91</v>
      </c>
    </row>
    <row r="11" spans="2:21" x14ac:dyDescent="0.2">
      <c r="B11" s="224">
        <v>35</v>
      </c>
      <c r="C11" s="211">
        <v>2.9782000000000002</v>
      </c>
      <c r="D11" s="226">
        <v>35</v>
      </c>
      <c r="E11" s="213">
        <v>3.3578999999999999</v>
      </c>
      <c r="F11" s="228">
        <v>35</v>
      </c>
      <c r="G11" s="211">
        <v>3.3843999999999999</v>
      </c>
      <c r="H11" s="226">
        <v>35</v>
      </c>
      <c r="I11" s="213">
        <v>3.7157</v>
      </c>
      <c r="J11" s="228">
        <v>35</v>
      </c>
      <c r="K11" s="211">
        <v>3.7223000000000002</v>
      </c>
      <c r="L11" s="226">
        <v>35</v>
      </c>
      <c r="M11" s="213">
        <v>4.1208999999999998</v>
      </c>
      <c r="N11" s="228">
        <v>35</v>
      </c>
      <c r="O11" s="151">
        <v>2.9780000000000002</v>
      </c>
      <c r="Q11" s="202">
        <v>20</v>
      </c>
      <c r="R11" s="218">
        <v>2.41</v>
      </c>
      <c r="S11" s="218">
        <v>2.57</v>
      </c>
      <c r="T11" s="212">
        <v>2.86</v>
      </c>
      <c r="U11" s="212">
        <v>2.86</v>
      </c>
    </row>
    <row r="12" spans="2:21" ht="10.8" thickBot="1" x14ac:dyDescent="0.25">
      <c r="B12" s="224">
        <v>40</v>
      </c>
      <c r="C12" s="211">
        <v>3.0093999999999999</v>
      </c>
      <c r="D12" s="226">
        <v>40</v>
      </c>
      <c r="E12" s="213">
        <v>3.3894000000000002</v>
      </c>
      <c r="F12" s="228">
        <v>40</v>
      </c>
      <c r="G12" s="211">
        <v>3.4176000000000002</v>
      </c>
      <c r="H12" s="226">
        <v>40</v>
      </c>
      <c r="I12" s="213">
        <v>3.7328999999999999</v>
      </c>
      <c r="J12" s="228">
        <v>40</v>
      </c>
      <c r="K12" s="211">
        <v>3.7786</v>
      </c>
      <c r="L12" s="226">
        <v>40</v>
      </c>
      <c r="M12" s="213">
        <v>4.1402000000000001</v>
      </c>
      <c r="N12" s="228">
        <v>40</v>
      </c>
      <c r="O12" s="151">
        <v>3.0021</v>
      </c>
      <c r="Q12" s="209">
        <v>22</v>
      </c>
      <c r="R12" s="219">
        <v>2.9</v>
      </c>
      <c r="S12" s="219">
        <v>3.31</v>
      </c>
      <c r="T12" s="220">
        <v>3.49</v>
      </c>
      <c r="U12" s="220">
        <v>3.49</v>
      </c>
    </row>
    <row r="13" spans="2:21" ht="10.8" thickTop="1" x14ac:dyDescent="0.2">
      <c r="B13" s="224">
        <v>45</v>
      </c>
      <c r="C13" s="211">
        <v>3.0316000000000001</v>
      </c>
      <c r="D13" s="226">
        <v>45</v>
      </c>
      <c r="E13" s="213">
        <v>3.4081999999999999</v>
      </c>
      <c r="F13" s="228">
        <v>45</v>
      </c>
      <c r="G13" s="211">
        <v>3.46</v>
      </c>
      <c r="H13" s="226">
        <v>45</v>
      </c>
      <c r="I13" s="213">
        <v>3.7441</v>
      </c>
      <c r="J13" s="228">
        <v>45</v>
      </c>
      <c r="K13" s="211">
        <v>3.8206000000000002</v>
      </c>
      <c r="L13" s="226">
        <v>45</v>
      </c>
      <c r="M13" s="213">
        <v>4.1673</v>
      </c>
      <c r="N13" s="228">
        <v>45</v>
      </c>
      <c r="O13" s="151">
        <v>3.0364</v>
      </c>
      <c r="Q13" s="203" t="s">
        <v>36</v>
      </c>
      <c r="R13" s="152">
        <v>3.1806000000000001</v>
      </c>
      <c r="S13" s="152">
        <v>3.4474999999999998</v>
      </c>
      <c r="T13" s="151">
        <v>3.6663999999999999</v>
      </c>
      <c r="U13" s="151">
        <v>3.6663999999999999</v>
      </c>
    </row>
    <row r="14" spans="2:21" x14ac:dyDescent="0.2">
      <c r="B14" s="224">
        <v>50</v>
      </c>
      <c r="C14" s="211">
        <v>3.0533000000000001</v>
      </c>
      <c r="D14" s="226">
        <v>50</v>
      </c>
      <c r="E14" s="213">
        <v>3.4474999999999998</v>
      </c>
      <c r="F14" s="228">
        <v>50</v>
      </c>
      <c r="G14" s="211">
        <v>3.4792000000000001</v>
      </c>
      <c r="H14" s="226">
        <v>50</v>
      </c>
      <c r="I14" s="213">
        <v>3.7768000000000002</v>
      </c>
      <c r="J14" s="228">
        <v>50</v>
      </c>
      <c r="K14" s="211">
        <v>3.8290999999999999</v>
      </c>
      <c r="L14" s="226">
        <v>50</v>
      </c>
      <c r="M14" s="213">
        <v>4.1806999999999999</v>
      </c>
      <c r="N14" s="228">
        <v>50</v>
      </c>
      <c r="O14" s="151">
        <v>3.0588000000000002</v>
      </c>
      <c r="Q14" s="203">
        <v>2</v>
      </c>
      <c r="R14" s="152">
        <v>3.23</v>
      </c>
      <c r="S14" s="152">
        <v>3.69</v>
      </c>
      <c r="T14" s="151">
        <v>4.04</v>
      </c>
      <c r="U14" s="151">
        <v>4.04</v>
      </c>
    </row>
    <row r="15" spans="2:21" x14ac:dyDescent="0.2">
      <c r="B15" s="224">
        <v>55</v>
      </c>
      <c r="C15" s="211">
        <v>3.0735000000000001</v>
      </c>
      <c r="D15" s="226">
        <v>55</v>
      </c>
      <c r="E15" s="213">
        <v>3.4933000000000001</v>
      </c>
      <c r="F15" s="228">
        <v>55</v>
      </c>
      <c r="G15" s="211">
        <v>3.5009999999999999</v>
      </c>
      <c r="H15" s="226">
        <v>55</v>
      </c>
      <c r="I15" s="213">
        <v>3.8047</v>
      </c>
      <c r="J15" s="228">
        <v>55</v>
      </c>
      <c r="K15" s="211">
        <v>3.85</v>
      </c>
      <c r="L15" s="226">
        <v>55</v>
      </c>
      <c r="M15" s="213">
        <v>4.1832000000000003</v>
      </c>
      <c r="N15" s="228">
        <v>55</v>
      </c>
      <c r="O15" s="151">
        <v>3.0941000000000001</v>
      </c>
      <c r="Q15" s="203">
        <v>10</v>
      </c>
      <c r="R15" s="152">
        <v>3.09</v>
      </c>
      <c r="S15" s="152">
        <v>3.39</v>
      </c>
      <c r="T15" s="151">
        <v>3.66</v>
      </c>
      <c r="U15" s="151">
        <v>3.66</v>
      </c>
    </row>
    <row r="16" spans="2:21" x14ac:dyDescent="0.2">
      <c r="B16" s="224">
        <v>60</v>
      </c>
      <c r="C16" s="211">
        <v>3.0832999999999999</v>
      </c>
      <c r="D16" s="226">
        <v>60</v>
      </c>
      <c r="E16" s="213">
        <v>3.5306000000000002</v>
      </c>
      <c r="F16" s="228">
        <v>60</v>
      </c>
      <c r="G16" s="211">
        <v>3.5106000000000002</v>
      </c>
      <c r="H16" s="226">
        <v>60</v>
      </c>
      <c r="I16" s="213">
        <v>3.8231000000000002</v>
      </c>
      <c r="J16" s="228">
        <v>60</v>
      </c>
      <c r="K16" s="211">
        <v>3.8774999999999999</v>
      </c>
      <c r="L16" s="226">
        <v>60</v>
      </c>
      <c r="M16" s="213">
        <v>4.2008000000000001</v>
      </c>
      <c r="N16" s="228">
        <v>60</v>
      </c>
      <c r="O16" s="151">
        <v>3.1267999999999998</v>
      </c>
      <c r="Q16" s="203">
        <v>15</v>
      </c>
      <c r="R16" s="152">
        <v>3.4</v>
      </c>
      <c r="S16" s="152">
        <v>3.6</v>
      </c>
      <c r="T16" s="151">
        <v>3.84</v>
      </c>
      <c r="U16" s="151">
        <v>3.84</v>
      </c>
    </row>
    <row r="17" spans="2:21" x14ac:dyDescent="0.2">
      <c r="B17" s="224">
        <v>65</v>
      </c>
      <c r="C17" s="211">
        <v>3.1000999999999999</v>
      </c>
      <c r="D17" s="226">
        <v>65</v>
      </c>
      <c r="E17" s="213">
        <v>3.5556999999999999</v>
      </c>
      <c r="F17" s="228">
        <v>65</v>
      </c>
      <c r="G17" s="211">
        <v>3.5243000000000002</v>
      </c>
      <c r="H17" s="226">
        <v>65</v>
      </c>
      <c r="I17" s="213">
        <v>3.83</v>
      </c>
      <c r="J17" s="228">
        <v>65</v>
      </c>
      <c r="K17" s="211">
        <v>3.8967999999999998</v>
      </c>
      <c r="L17" s="226">
        <v>65</v>
      </c>
      <c r="M17" s="213">
        <v>4.2344999999999997</v>
      </c>
      <c r="N17" s="228">
        <v>65</v>
      </c>
      <c r="O17" s="151">
        <v>3.1667000000000001</v>
      </c>
      <c r="Q17" s="203">
        <v>19</v>
      </c>
      <c r="R17" s="152">
        <v>2.65</v>
      </c>
      <c r="S17" s="152">
        <v>2.91</v>
      </c>
      <c r="T17" s="151">
        <v>3.19</v>
      </c>
      <c r="U17" s="151">
        <v>3.19</v>
      </c>
    </row>
    <row r="18" spans="2:21" x14ac:dyDescent="0.2">
      <c r="B18" s="224">
        <v>70</v>
      </c>
      <c r="C18" s="211">
        <v>3.1288</v>
      </c>
      <c r="D18" s="226">
        <v>70</v>
      </c>
      <c r="E18" s="213">
        <v>3.6274000000000002</v>
      </c>
      <c r="F18" s="228">
        <v>70</v>
      </c>
      <c r="G18" s="211">
        <v>3.5583999999999998</v>
      </c>
      <c r="H18" s="226">
        <v>70</v>
      </c>
      <c r="I18" s="213">
        <v>3.8407</v>
      </c>
      <c r="J18" s="228">
        <v>70</v>
      </c>
      <c r="K18" s="211">
        <v>3.9373999999999998</v>
      </c>
      <c r="L18" s="226">
        <v>70</v>
      </c>
      <c r="M18" s="213">
        <v>4.2572000000000001</v>
      </c>
      <c r="N18" s="228">
        <v>70</v>
      </c>
      <c r="O18" s="151">
        <v>3.1835</v>
      </c>
      <c r="Q18" s="203">
        <v>25</v>
      </c>
      <c r="R18" s="152">
        <v>3.59</v>
      </c>
      <c r="S18" s="152">
        <v>3.79</v>
      </c>
      <c r="T18" s="151">
        <v>3.96</v>
      </c>
      <c r="U18" s="151">
        <v>3.96</v>
      </c>
    </row>
    <row r="19" spans="2:21" ht="10.8" thickBot="1" x14ac:dyDescent="0.25">
      <c r="B19" s="224">
        <v>75</v>
      </c>
      <c r="C19" s="211">
        <v>3.1566999999999998</v>
      </c>
      <c r="D19" s="226">
        <v>75</v>
      </c>
      <c r="E19" s="213">
        <v>3.6520000000000001</v>
      </c>
      <c r="F19" s="228">
        <v>75</v>
      </c>
      <c r="G19" s="211">
        <v>3.6082000000000001</v>
      </c>
      <c r="H19" s="226">
        <v>75</v>
      </c>
      <c r="I19" s="213">
        <v>3.8605</v>
      </c>
      <c r="J19" s="228">
        <v>75</v>
      </c>
      <c r="K19" s="211">
        <v>3.9659</v>
      </c>
      <c r="L19" s="226">
        <v>75</v>
      </c>
      <c r="M19" s="213">
        <v>4.2746000000000004</v>
      </c>
      <c r="N19" s="228">
        <v>75</v>
      </c>
      <c r="O19" s="151">
        <v>3.2065999999999999</v>
      </c>
      <c r="Q19" s="210">
        <v>30</v>
      </c>
      <c r="R19" s="221">
        <v>2.85</v>
      </c>
      <c r="S19" s="221">
        <v>3.28</v>
      </c>
      <c r="T19" s="222">
        <v>3.74</v>
      </c>
      <c r="U19" s="222">
        <v>3.74</v>
      </c>
    </row>
    <row r="20" spans="2:21" ht="10.8" thickTop="1" x14ac:dyDescent="0.2">
      <c r="B20" s="225">
        <v>80</v>
      </c>
      <c r="C20" s="214">
        <v>3.1755</v>
      </c>
      <c r="D20" s="227">
        <v>80</v>
      </c>
      <c r="E20" s="216">
        <v>3.6663999999999999</v>
      </c>
      <c r="F20" s="229">
        <v>80</v>
      </c>
      <c r="G20" s="214">
        <v>3.6518999999999999</v>
      </c>
      <c r="H20" s="227">
        <v>80</v>
      </c>
      <c r="I20" s="216">
        <v>3.8955000000000002</v>
      </c>
      <c r="J20" s="229">
        <v>80</v>
      </c>
      <c r="K20" s="214">
        <v>4.0311000000000003</v>
      </c>
      <c r="L20" s="227">
        <v>80</v>
      </c>
      <c r="M20" s="216">
        <v>4.3010000000000002</v>
      </c>
      <c r="N20" s="229">
        <v>80</v>
      </c>
      <c r="O20" s="217">
        <v>3.2223000000000002</v>
      </c>
      <c r="Q20" s="202" t="s">
        <v>346</v>
      </c>
      <c r="R20" s="218">
        <v>3.2789999999999999</v>
      </c>
      <c r="S20" s="218">
        <v>3.4792000000000001</v>
      </c>
      <c r="T20" s="212">
        <v>3.6518999999999999</v>
      </c>
      <c r="U20" s="212">
        <v>3.6518999999999999</v>
      </c>
    </row>
    <row r="21" spans="2:21" x14ac:dyDescent="0.2">
      <c r="Q21" s="202">
        <v>8</v>
      </c>
      <c r="R21" s="218">
        <v>2.83</v>
      </c>
      <c r="S21" s="218">
        <v>3.1</v>
      </c>
      <c r="T21" s="212">
        <v>3.32</v>
      </c>
      <c r="U21" s="212">
        <v>3.32</v>
      </c>
    </row>
    <row r="22" spans="2:21" x14ac:dyDescent="0.2">
      <c r="B22" s="243" t="s">
        <v>386</v>
      </c>
      <c r="C22" s="243"/>
      <c r="D22" s="243"/>
      <c r="E22" s="243"/>
      <c r="F22" s="243"/>
      <c r="G22" s="243"/>
      <c r="H22" s="243"/>
      <c r="I22" s="243"/>
      <c r="J22" s="243"/>
      <c r="K22" s="243"/>
      <c r="L22" s="243"/>
      <c r="M22" s="243"/>
      <c r="N22" s="243"/>
      <c r="O22" s="243"/>
      <c r="Q22" s="202">
        <v>23</v>
      </c>
      <c r="R22" s="218">
        <v>3.49</v>
      </c>
      <c r="S22" s="218">
        <v>3.75</v>
      </c>
      <c r="T22" s="212">
        <v>3.92</v>
      </c>
      <c r="U22" s="212">
        <v>3.92</v>
      </c>
    </row>
    <row r="23" spans="2:21" x14ac:dyDescent="0.2">
      <c r="Q23" s="202">
        <v>29</v>
      </c>
      <c r="R23" s="218">
        <v>3.62</v>
      </c>
      <c r="S23" s="218">
        <v>3.78</v>
      </c>
      <c r="T23" s="212">
        <v>3.93</v>
      </c>
      <c r="U23" s="212">
        <v>3.93</v>
      </c>
    </row>
    <row r="24" spans="2:21" x14ac:dyDescent="0.2">
      <c r="Q24" s="202">
        <v>33</v>
      </c>
      <c r="R24" s="218">
        <v>3.03</v>
      </c>
      <c r="S24" s="218">
        <v>3.2</v>
      </c>
      <c r="T24" s="212">
        <v>3.37</v>
      </c>
      <c r="U24" s="212">
        <v>3.37</v>
      </c>
    </row>
    <row r="25" spans="2:21" ht="10.8" thickBot="1" x14ac:dyDescent="0.25">
      <c r="Q25" s="209">
        <v>35</v>
      </c>
      <c r="R25" s="219">
        <v>3.3</v>
      </c>
      <c r="S25" s="219">
        <v>3.53</v>
      </c>
      <c r="T25" s="220">
        <v>3.73</v>
      </c>
      <c r="U25" s="220">
        <v>3.73</v>
      </c>
    </row>
    <row r="26" spans="2:21" ht="10.8" thickTop="1" x14ac:dyDescent="0.2">
      <c r="Q26" s="203" t="s">
        <v>50</v>
      </c>
      <c r="R26" s="152">
        <v>3.6505999999999998</v>
      </c>
      <c r="S26" s="152">
        <v>3.7768000000000002</v>
      </c>
      <c r="T26" s="151">
        <v>3.8955000000000002</v>
      </c>
      <c r="U26" s="151">
        <v>3.8955000000000002</v>
      </c>
    </row>
    <row r="27" spans="2:21" x14ac:dyDescent="0.2">
      <c r="Q27" s="203">
        <v>7</v>
      </c>
      <c r="R27" s="152">
        <v>3.61</v>
      </c>
      <c r="S27" s="152">
        <v>3.76</v>
      </c>
      <c r="T27" s="151">
        <v>3.92</v>
      </c>
      <c r="U27" s="151">
        <v>3.92</v>
      </c>
    </row>
    <row r="28" spans="2:21" x14ac:dyDescent="0.2">
      <c r="Q28" s="203">
        <v>24</v>
      </c>
      <c r="R28" s="152">
        <v>3.72</v>
      </c>
      <c r="S28" s="152">
        <v>3.9</v>
      </c>
      <c r="T28" s="151">
        <v>4.03</v>
      </c>
      <c r="U28" s="151">
        <v>4.03</v>
      </c>
    </row>
    <row r="29" spans="2:21" x14ac:dyDescent="0.2">
      <c r="Q29" s="203">
        <v>27</v>
      </c>
      <c r="R29" s="152">
        <v>3.52</v>
      </c>
      <c r="S29" s="152">
        <v>3.66</v>
      </c>
      <c r="T29" s="151">
        <v>3.79</v>
      </c>
      <c r="U29" s="151">
        <v>3.79</v>
      </c>
    </row>
    <row r="30" spans="2:21" ht="10.8" thickBot="1" x14ac:dyDescent="0.25">
      <c r="Q30" s="210">
        <v>31</v>
      </c>
      <c r="R30" s="221">
        <v>3.65</v>
      </c>
      <c r="S30" s="221">
        <v>3.77</v>
      </c>
      <c r="T30" s="222">
        <v>3.9</v>
      </c>
      <c r="U30" s="222">
        <v>3.9</v>
      </c>
    </row>
    <row r="31" spans="2:21" ht="10.8" thickTop="1" x14ac:dyDescent="0.2">
      <c r="Q31" s="202" t="s">
        <v>37</v>
      </c>
      <c r="R31" s="218">
        <v>3.5941999999999998</v>
      </c>
      <c r="S31" s="218">
        <v>3.8290999999999999</v>
      </c>
      <c r="T31" s="212">
        <v>4.0311000000000003</v>
      </c>
      <c r="U31" s="212">
        <v>4.0311000000000003</v>
      </c>
    </row>
    <row r="32" spans="2:21" x14ac:dyDescent="0.2">
      <c r="Q32" s="202">
        <v>5</v>
      </c>
      <c r="R32" s="218">
        <v>3.79</v>
      </c>
      <c r="S32" s="218">
        <v>4.1100000000000003</v>
      </c>
      <c r="T32" s="212">
        <v>4.24</v>
      </c>
      <c r="U32" s="212">
        <v>4.24</v>
      </c>
    </row>
    <row r="33" spans="17:21" x14ac:dyDescent="0.2">
      <c r="Q33" s="202">
        <v>14</v>
      </c>
      <c r="R33" s="218">
        <v>3.08</v>
      </c>
      <c r="S33" s="218">
        <v>3.43</v>
      </c>
      <c r="T33" s="212">
        <v>3.63</v>
      </c>
      <c r="U33" s="212">
        <v>3.63</v>
      </c>
    </row>
    <row r="34" spans="17:21" x14ac:dyDescent="0.2">
      <c r="Q34" s="202">
        <v>21</v>
      </c>
      <c r="R34" s="218">
        <v>4.2699999999999996</v>
      </c>
      <c r="S34" s="218">
        <v>4.51</v>
      </c>
      <c r="T34" s="212">
        <v>4.63</v>
      </c>
      <c r="U34" s="212">
        <v>4.63</v>
      </c>
    </row>
    <row r="35" spans="17:21" ht="10.8" thickBot="1" x14ac:dyDescent="0.25">
      <c r="Q35" s="209">
        <v>34</v>
      </c>
      <c r="R35" s="219">
        <v>2.95</v>
      </c>
      <c r="S35" s="219">
        <v>3.32</v>
      </c>
      <c r="T35" s="220">
        <v>3.56</v>
      </c>
      <c r="U35" s="220">
        <v>3.56</v>
      </c>
    </row>
    <row r="36" spans="17:21" ht="10.8" thickTop="1" x14ac:dyDescent="0.2">
      <c r="Q36" s="203" t="s">
        <v>38</v>
      </c>
      <c r="R36" s="152">
        <v>4.0507</v>
      </c>
      <c r="S36" s="152">
        <v>4.1806999999999999</v>
      </c>
      <c r="T36" s="151">
        <v>4.3010000000000002</v>
      </c>
      <c r="U36" s="151">
        <v>4.3010000000000002</v>
      </c>
    </row>
    <row r="37" spans="17:21" x14ac:dyDescent="0.2">
      <c r="Q37" s="203">
        <v>1</v>
      </c>
      <c r="R37" s="152">
        <v>4.12</v>
      </c>
      <c r="S37" s="152">
        <v>4.25</v>
      </c>
      <c r="T37" s="151">
        <v>4.4000000000000004</v>
      </c>
      <c r="U37" s="151">
        <v>4.4000000000000004</v>
      </c>
    </row>
    <row r="38" spans="17:21" x14ac:dyDescent="0.2">
      <c r="Q38" s="203">
        <v>4</v>
      </c>
      <c r="R38" s="152">
        <v>4.26</v>
      </c>
      <c r="S38" s="152">
        <v>4.3899999999999997</v>
      </c>
      <c r="T38" s="151">
        <v>4.51</v>
      </c>
      <c r="U38" s="151">
        <v>4.51</v>
      </c>
    </row>
    <row r="39" spans="17:21" x14ac:dyDescent="0.2">
      <c r="Q39" s="203">
        <v>11</v>
      </c>
      <c r="R39" s="152">
        <v>4.1500000000000004</v>
      </c>
      <c r="S39" s="152">
        <v>4.26</v>
      </c>
      <c r="T39" s="151">
        <v>4.42</v>
      </c>
      <c r="U39" s="151">
        <v>4.42</v>
      </c>
    </row>
    <row r="40" spans="17:21" x14ac:dyDescent="0.2">
      <c r="Q40" s="203">
        <v>13</v>
      </c>
      <c r="R40" s="152">
        <v>3.78</v>
      </c>
      <c r="S40" s="152">
        <v>3.96</v>
      </c>
      <c r="T40" s="151">
        <v>4.1100000000000003</v>
      </c>
      <c r="U40" s="151">
        <v>4.1100000000000003</v>
      </c>
    </row>
    <row r="41" spans="17:21" ht="10.8" thickBot="1" x14ac:dyDescent="0.25">
      <c r="Q41" s="210">
        <v>17</v>
      </c>
      <c r="R41" s="221">
        <v>3.88</v>
      </c>
      <c r="S41" s="221">
        <v>4.05</v>
      </c>
      <c r="T41" s="222">
        <v>4.1399999999999997</v>
      </c>
      <c r="U41" s="222">
        <v>4.1399999999999997</v>
      </c>
    </row>
    <row r="42" spans="17:21" ht="10.8" thickTop="1" x14ac:dyDescent="0.2">
      <c r="Q42" s="202" t="s">
        <v>35</v>
      </c>
      <c r="R42" s="218">
        <v>2.7589999999999999</v>
      </c>
      <c r="S42" s="218">
        <v>3.0588000000000002</v>
      </c>
      <c r="T42" s="212">
        <v>3.2223000000000002</v>
      </c>
      <c r="U42" s="212">
        <v>3.2223000000000002</v>
      </c>
    </row>
    <row r="43" spans="17:21" x14ac:dyDescent="0.2">
      <c r="Q43" s="202">
        <v>26</v>
      </c>
      <c r="R43" s="218">
        <v>3</v>
      </c>
      <c r="S43" s="218">
        <v>3.23</v>
      </c>
      <c r="T43" s="212">
        <v>3.44</v>
      </c>
      <c r="U43" s="212">
        <v>3.44</v>
      </c>
    </row>
    <row r="44" spans="17:21" x14ac:dyDescent="0.2">
      <c r="Q44" s="202">
        <v>28</v>
      </c>
      <c r="R44" s="218">
        <v>2.4900000000000002</v>
      </c>
      <c r="S44" s="218">
        <v>2.88</v>
      </c>
      <c r="T44" s="212">
        <v>3.05</v>
      </c>
      <c r="U44" s="212">
        <v>3.05</v>
      </c>
    </row>
    <row r="45" spans="17:21" x14ac:dyDescent="0.2">
      <c r="Q45" s="208">
        <v>32</v>
      </c>
      <c r="R45" s="223">
        <v>2.83</v>
      </c>
      <c r="S45" s="223">
        <v>3.07</v>
      </c>
      <c r="T45" s="215">
        <v>3.2</v>
      </c>
      <c r="U45" s="215">
        <v>3.2</v>
      </c>
    </row>
    <row r="47" spans="17:21" x14ac:dyDescent="0.2">
      <c r="Q47" s="243" t="s">
        <v>387</v>
      </c>
      <c r="R47" s="243"/>
      <c r="S47" s="243"/>
      <c r="T47" s="243"/>
      <c r="U47" s="243"/>
    </row>
  </sheetData>
  <mergeCells count="3">
    <mergeCell ref="R2:U2"/>
    <mergeCell ref="B22:O22"/>
    <mergeCell ref="Q47:U47"/>
  </mergeCells>
  <phoneticPr fontId="0" type="noConversion"/>
  <pageMargins left="0.75" right="0.75" top="1" bottom="1" header="0.5" footer="0.5"/>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dimension ref="B2:U47"/>
  <sheetViews>
    <sheetView showGridLines="0" showRowColHeaders="0" workbookViewId="0"/>
  </sheetViews>
  <sheetFormatPr defaultRowHeight="10.199999999999999" x14ac:dyDescent="0.2"/>
  <cols>
    <col min="1" max="1" width="2.28515625" customWidth="1"/>
    <col min="16" max="16" width="2.28515625" customWidth="1"/>
    <col min="17" max="17" width="24.42578125" bestFit="1" customWidth="1"/>
    <col min="18" max="21" width="12.140625" customWidth="1"/>
  </cols>
  <sheetData>
    <row r="2" spans="2:21" ht="13.2" x14ac:dyDescent="0.25">
      <c r="B2" s="185" t="s">
        <v>49</v>
      </c>
      <c r="C2" s="186"/>
      <c r="D2" s="187" t="s">
        <v>36</v>
      </c>
      <c r="E2" s="188"/>
      <c r="F2" s="189" t="s">
        <v>384</v>
      </c>
      <c r="G2" s="186"/>
      <c r="H2" s="187" t="s">
        <v>50</v>
      </c>
      <c r="I2" s="188"/>
      <c r="J2" s="189" t="s">
        <v>37</v>
      </c>
      <c r="K2" s="186"/>
      <c r="L2" s="187" t="s">
        <v>38</v>
      </c>
      <c r="M2" s="188"/>
      <c r="N2" s="189" t="s">
        <v>35</v>
      </c>
      <c r="O2" s="190"/>
      <c r="Q2" s="204" t="s">
        <v>385</v>
      </c>
      <c r="R2" s="250" t="s">
        <v>350</v>
      </c>
      <c r="S2" s="251"/>
      <c r="T2" s="251"/>
      <c r="U2" s="252"/>
    </row>
    <row r="3" spans="2:21" ht="13.2" x14ac:dyDescent="0.25">
      <c r="B3" s="191"/>
      <c r="C3" s="192"/>
      <c r="D3" s="193"/>
      <c r="E3" s="194"/>
      <c r="F3" s="195" t="s">
        <v>383</v>
      </c>
      <c r="G3" s="192"/>
      <c r="H3" s="193"/>
      <c r="I3" s="194"/>
      <c r="J3" s="195"/>
      <c r="K3" s="192"/>
      <c r="L3" s="193"/>
      <c r="M3" s="194"/>
      <c r="N3" s="195"/>
      <c r="O3" s="196"/>
      <c r="Q3" s="205"/>
      <c r="R3" s="206" t="s">
        <v>343</v>
      </c>
      <c r="S3" s="206" t="s">
        <v>344</v>
      </c>
      <c r="T3" s="207" t="s">
        <v>345</v>
      </c>
      <c r="U3" s="207" t="s">
        <v>351</v>
      </c>
    </row>
    <row r="4" spans="2:21" x14ac:dyDescent="0.2">
      <c r="B4" s="197" t="s">
        <v>350</v>
      </c>
      <c r="C4" s="198" t="s">
        <v>39</v>
      </c>
      <c r="D4" s="199" t="s">
        <v>350</v>
      </c>
      <c r="E4" s="200" t="s">
        <v>39</v>
      </c>
      <c r="F4" s="201" t="s">
        <v>350</v>
      </c>
      <c r="G4" s="198" t="s">
        <v>39</v>
      </c>
      <c r="H4" s="199" t="s">
        <v>350</v>
      </c>
      <c r="I4" s="200" t="s">
        <v>39</v>
      </c>
      <c r="J4" s="201" t="s">
        <v>350</v>
      </c>
      <c r="K4" s="198" t="s">
        <v>39</v>
      </c>
      <c r="L4" s="199" t="s">
        <v>350</v>
      </c>
      <c r="M4" s="200" t="s">
        <v>39</v>
      </c>
      <c r="N4" s="201" t="s">
        <v>350</v>
      </c>
      <c r="O4" s="201" t="s">
        <v>39</v>
      </c>
      <c r="Q4" s="202" t="s">
        <v>49</v>
      </c>
      <c r="R4" s="218">
        <v>2.9386999999999999</v>
      </c>
      <c r="S4" s="218">
        <v>3.1023999999999998</v>
      </c>
      <c r="T4" s="212">
        <v>3.2936999999999999</v>
      </c>
      <c r="U4" s="212">
        <v>3.2936999999999999</v>
      </c>
    </row>
    <row r="5" spans="2:21" x14ac:dyDescent="0.2">
      <c r="B5" s="224">
        <v>5</v>
      </c>
      <c r="C5" s="211">
        <v>2.6854</v>
      </c>
      <c r="D5" s="226">
        <v>5</v>
      </c>
      <c r="E5" s="213">
        <v>2.8073999999999999</v>
      </c>
      <c r="F5" s="228">
        <v>5</v>
      </c>
      <c r="G5" s="211">
        <v>3.0407000000000002</v>
      </c>
      <c r="H5" s="226">
        <v>5</v>
      </c>
      <c r="I5" s="213">
        <v>3.4744999999999999</v>
      </c>
      <c r="J5" s="228">
        <v>5</v>
      </c>
      <c r="K5" s="211">
        <v>2.7120000000000002</v>
      </c>
      <c r="L5" s="226">
        <v>5</v>
      </c>
      <c r="M5" s="213">
        <v>3.8485</v>
      </c>
      <c r="N5" s="228">
        <v>5</v>
      </c>
      <c r="O5" s="151">
        <v>2.5447000000000002</v>
      </c>
      <c r="Q5" s="202">
        <v>3</v>
      </c>
      <c r="R5" s="218">
        <v>2.85</v>
      </c>
      <c r="S5" s="218">
        <v>3.03</v>
      </c>
      <c r="T5" s="212">
        <v>3.22</v>
      </c>
      <c r="U5" s="212">
        <v>3.22</v>
      </c>
    </row>
    <row r="6" spans="2:21" x14ac:dyDescent="0.2">
      <c r="B6" s="224">
        <v>10</v>
      </c>
      <c r="C6" s="211">
        <v>2.8489</v>
      </c>
      <c r="D6" s="226">
        <v>10</v>
      </c>
      <c r="E6" s="213">
        <v>3.0169000000000001</v>
      </c>
      <c r="F6" s="228">
        <v>10</v>
      </c>
      <c r="G6" s="211">
        <v>3.1099000000000001</v>
      </c>
      <c r="H6" s="226">
        <v>10</v>
      </c>
      <c r="I6" s="213">
        <v>3.5295000000000001</v>
      </c>
      <c r="J6" s="228">
        <v>10</v>
      </c>
      <c r="K6" s="211">
        <v>3.4733000000000001</v>
      </c>
      <c r="L6" s="226">
        <v>10</v>
      </c>
      <c r="M6" s="213">
        <v>3.9584000000000001</v>
      </c>
      <c r="N6" s="228">
        <v>10</v>
      </c>
      <c r="O6" s="151">
        <v>2.6629999999999998</v>
      </c>
      <c r="Q6" s="202">
        <v>6</v>
      </c>
      <c r="R6" s="218">
        <v>3.26</v>
      </c>
      <c r="S6" s="218">
        <v>3.47</v>
      </c>
      <c r="T6" s="212">
        <v>3.64</v>
      </c>
      <c r="U6" s="212">
        <v>3.64</v>
      </c>
    </row>
    <row r="7" spans="2:21" x14ac:dyDescent="0.2">
      <c r="B7" s="224">
        <v>15</v>
      </c>
      <c r="C7" s="211">
        <v>2.8976999999999999</v>
      </c>
      <c r="D7" s="226">
        <v>15</v>
      </c>
      <c r="E7" s="213">
        <v>3.1395</v>
      </c>
      <c r="F7" s="228">
        <v>15</v>
      </c>
      <c r="G7" s="211">
        <v>3.2158000000000002</v>
      </c>
      <c r="H7" s="226">
        <v>15</v>
      </c>
      <c r="I7" s="213">
        <v>3.5889000000000002</v>
      </c>
      <c r="J7" s="228">
        <v>15</v>
      </c>
      <c r="K7" s="211">
        <v>3.5314999999999999</v>
      </c>
      <c r="L7" s="226">
        <v>15</v>
      </c>
      <c r="M7" s="213">
        <v>4.0068999999999999</v>
      </c>
      <c r="N7" s="228">
        <v>15</v>
      </c>
      <c r="O7" s="151">
        <v>2.7242999999999999</v>
      </c>
      <c r="Q7" s="202">
        <v>9</v>
      </c>
      <c r="R7" s="218">
        <v>2.15</v>
      </c>
      <c r="S7" s="218">
        <v>2.31</v>
      </c>
      <c r="T7" s="212">
        <v>2.56</v>
      </c>
      <c r="U7" s="212">
        <v>2.56</v>
      </c>
    </row>
    <row r="8" spans="2:21" x14ac:dyDescent="0.2">
      <c r="B8" s="224">
        <v>20</v>
      </c>
      <c r="C8" s="211">
        <v>2.9386999999999999</v>
      </c>
      <c r="D8" s="226">
        <v>20</v>
      </c>
      <c r="E8" s="213">
        <v>3.2240000000000002</v>
      </c>
      <c r="F8" s="228">
        <v>20</v>
      </c>
      <c r="G8" s="211">
        <v>3.2719999999999998</v>
      </c>
      <c r="H8" s="226">
        <v>20</v>
      </c>
      <c r="I8" s="213">
        <v>3.6269999999999998</v>
      </c>
      <c r="J8" s="228">
        <v>20</v>
      </c>
      <c r="K8" s="211">
        <v>3.6114999999999999</v>
      </c>
      <c r="L8" s="226">
        <v>20</v>
      </c>
      <c r="M8" s="213">
        <v>4.0355999999999996</v>
      </c>
      <c r="N8" s="228">
        <v>20</v>
      </c>
      <c r="O8" s="151">
        <v>2.7909999999999999</v>
      </c>
      <c r="Q8" s="202">
        <v>12</v>
      </c>
      <c r="R8" s="218">
        <v>2.84</v>
      </c>
      <c r="S8" s="218">
        <v>2.99</v>
      </c>
      <c r="T8" s="212">
        <v>3.2</v>
      </c>
      <c r="U8" s="212">
        <v>3.2</v>
      </c>
    </row>
    <row r="9" spans="2:21" x14ac:dyDescent="0.2">
      <c r="B9" s="224">
        <v>25</v>
      </c>
      <c r="C9" s="211">
        <v>2.9769000000000001</v>
      </c>
      <c r="D9" s="226">
        <v>25</v>
      </c>
      <c r="E9" s="213">
        <v>3.2856999999999998</v>
      </c>
      <c r="F9" s="228">
        <v>25</v>
      </c>
      <c r="G9" s="211">
        <v>3.3134999999999999</v>
      </c>
      <c r="H9" s="226">
        <v>25</v>
      </c>
      <c r="I9" s="213">
        <v>3.66</v>
      </c>
      <c r="J9" s="228">
        <v>25</v>
      </c>
      <c r="K9" s="211">
        <v>3.6638000000000002</v>
      </c>
      <c r="L9" s="226">
        <v>25</v>
      </c>
      <c r="M9" s="213">
        <v>4.0701000000000001</v>
      </c>
      <c r="N9" s="228">
        <v>25</v>
      </c>
      <c r="O9" s="151">
        <v>2.84</v>
      </c>
      <c r="Q9" s="202">
        <v>16</v>
      </c>
      <c r="R9" s="218">
        <v>3.1</v>
      </c>
      <c r="S9" s="218">
        <v>3.38</v>
      </c>
      <c r="T9" s="212">
        <v>3.68</v>
      </c>
      <c r="U9" s="212">
        <v>3.68</v>
      </c>
    </row>
    <row r="10" spans="2:21" x14ac:dyDescent="0.2">
      <c r="B10" s="224">
        <v>30</v>
      </c>
      <c r="C10" s="211">
        <v>3.0017</v>
      </c>
      <c r="D10" s="226">
        <v>30</v>
      </c>
      <c r="E10" s="213">
        <v>3.3410000000000002</v>
      </c>
      <c r="F10" s="228">
        <v>30</v>
      </c>
      <c r="G10" s="211">
        <v>3.3412000000000002</v>
      </c>
      <c r="H10" s="226">
        <v>30</v>
      </c>
      <c r="I10" s="213">
        <v>3.681</v>
      </c>
      <c r="J10" s="228">
        <v>30</v>
      </c>
      <c r="K10" s="211">
        <v>3.7179000000000002</v>
      </c>
      <c r="L10" s="226">
        <v>30</v>
      </c>
      <c r="M10" s="213">
        <v>4.09</v>
      </c>
      <c r="N10" s="228">
        <v>30</v>
      </c>
      <c r="O10" s="151">
        <v>2.9045999999999998</v>
      </c>
      <c r="Q10" s="202">
        <v>18</v>
      </c>
      <c r="R10" s="218">
        <v>3.44</v>
      </c>
      <c r="S10" s="218">
        <v>3.68</v>
      </c>
      <c r="T10" s="212">
        <v>3.94</v>
      </c>
      <c r="U10" s="212">
        <v>3.94</v>
      </c>
    </row>
    <row r="11" spans="2:21" x14ac:dyDescent="0.2">
      <c r="B11" s="224">
        <v>35</v>
      </c>
      <c r="C11" s="211">
        <v>3.0314000000000001</v>
      </c>
      <c r="D11" s="226">
        <v>35</v>
      </c>
      <c r="E11" s="213">
        <v>3.3799000000000001</v>
      </c>
      <c r="F11" s="228">
        <v>35</v>
      </c>
      <c r="G11" s="211">
        <v>3.3822000000000001</v>
      </c>
      <c r="H11" s="226">
        <v>35</v>
      </c>
      <c r="I11" s="213">
        <v>3.7121</v>
      </c>
      <c r="J11" s="228">
        <v>35</v>
      </c>
      <c r="K11" s="211">
        <v>3.7629999999999999</v>
      </c>
      <c r="L11" s="226">
        <v>35</v>
      </c>
      <c r="M11" s="213">
        <v>4.1199000000000003</v>
      </c>
      <c r="N11" s="228">
        <v>35</v>
      </c>
      <c r="O11" s="151">
        <v>2.9329000000000001</v>
      </c>
      <c r="Q11" s="202">
        <v>20</v>
      </c>
      <c r="R11" s="218">
        <v>2.44</v>
      </c>
      <c r="S11" s="218">
        <v>2.65</v>
      </c>
      <c r="T11" s="212">
        <v>2.87</v>
      </c>
      <c r="U11" s="212">
        <v>2.87</v>
      </c>
    </row>
    <row r="12" spans="2:21" ht="10.8" thickBot="1" x14ac:dyDescent="0.25">
      <c r="B12" s="224">
        <v>40</v>
      </c>
      <c r="C12" s="211">
        <v>3.06</v>
      </c>
      <c r="D12" s="226">
        <v>40</v>
      </c>
      <c r="E12" s="213">
        <v>3.3982999999999999</v>
      </c>
      <c r="F12" s="228">
        <v>40</v>
      </c>
      <c r="G12" s="211">
        <v>3.4113000000000002</v>
      </c>
      <c r="H12" s="226">
        <v>40</v>
      </c>
      <c r="I12" s="213">
        <v>3.73</v>
      </c>
      <c r="J12" s="228">
        <v>40</v>
      </c>
      <c r="K12" s="211">
        <v>3.8008000000000002</v>
      </c>
      <c r="L12" s="226">
        <v>40</v>
      </c>
      <c r="M12" s="213">
        <v>4.149</v>
      </c>
      <c r="N12" s="228">
        <v>40</v>
      </c>
      <c r="O12" s="151">
        <v>2.9874000000000001</v>
      </c>
      <c r="Q12" s="209">
        <v>22</v>
      </c>
      <c r="R12" s="219">
        <v>3.14</v>
      </c>
      <c r="S12" s="219">
        <v>3.35</v>
      </c>
      <c r="T12" s="220">
        <v>3.58</v>
      </c>
      <c r="U12" s="220">
        <v>3.58</v>
      </c>
    </row>
    <row r="13" spans="2:21" ht="10.8" thickTop="1" x14ac:dyDescent="0.2">
      <c r="B13" s="224">
        <v>45</v>
      </c>
      <c r="C13" s="211">
        <v>3.0796000000000001</v>
      </c>
      <c r="D13" s="226">
        <v>45</v>
      </c>
      <c r="E13" s="213">
        <v>3.4253</v>
      </c>
      <c r="F13" s="228">
        <v>45</v>
      </c>
      <c r="G13" s="211">
        <v>3.4338000000000002</v>
      </c>
      <c r="H13" s="226">
        <v>45</v>
      </c>
      <c r="I13" s="213">
        <v>3.7482000000000002</v>
      </c>
      <c r="J13" s="228">
        <v>45</v>
      </c>
      <c r="K13" s="211">
        <v>3.8249</v>
      </c>
      <c r="L13" s="226">
        <v>45</v>
      </c>
      <c r="M13" s="213">
        <v>4.17</v>
      </c>
      <c r="N13" s="228">
        <v>45</v>
      </c>
      <c r="O13" s="151">
        <v>3.0287000000000002</v>
      </c>
      <c r="Q13" s="203" t="s">
        <v>36</v>
      </c>
      <c r="R13" s="152">
        <v>3.2240000000000002</v>
      </c>
      <c r="S13" s="152">
        <v>3.4741</v>
      </c>
      <c r="T13" s="151">
        <v>3.7208000000000001</v>
      </c>
      <c r="U13" s="151">
        <v>3.7208000000000001</v>
      </c>
    </row>
    <row r="14" spans="2:21" x14ac:dyDescent="0.2">
      <c r="B14" s="224">
        <v>50</v>
      </c>
      <c r="C14" s="211">
        <v>3.1023999999999998</v>
      </c>
      <c r="D14" s="226">
        <v>50</v>
      </c>
      <c r="E14" s="213">
        <v>3.4741</v>
      </c>
      <c r="F14" s="228">
        <v>50</v>
      </c>
      <c r="G14" s="211">
        <v>3.4603000000000002</v>
      </c>
      <c r="H14" s="226">
        <v>50</v>
      </c>
      <c r="I14" s="213">
        <v>3.78</v>
      </c>
      <c r="J14" s="228">
        <v>50</v>
      </c>
      <c r="K14" s="211">
        <v>3.8498999999999999</v>
      </c>
      <c r="L14" s="226">
        <v>50</v>
      </c>
      <c r="M14" s="213">
        <v>4.1802999999999999</v>
      </c>
      <c r="N14" s="228">
        <v>50</v>
      </c>
      <c r="O14" s="151">
        <v>3.0428000000000002</v>
      </c>
      <c r="Q14" s="203">
        <v>2</v>
      </c>
      <c r="R14" s="152">
        <v>3.33</v>
      </c>
      <c r="S14" s="152">
        <v>3.76</v>
      </c>
      <c r="T14" s="151">
        <v>4.0999999999999996</v>
      </c>
      <c r="U14" s="151">
        <v>4.0999999999999996</v>
      </c>
    </row>
    <row r="15" spans="2:21" x14ac:dyDescent="0.2">
      <c r="B15" s="224">
        <v>55</v>
      </c>
      <c r="C15" s="211">
        <v>3.13</v>
      </c>
      <c r="D15" s="226">
        <v>55</v>
      </c>
      <c r="E15" s="213">
        <v>3.4975000000000001</v>
      </c>
      <c r="F15" s="228">
        <v>55</v>
      </c>
      <c r="G15" s="211">
        <v>3.4805000000000001</v>
      </c>
      <c r="H15" s="226">
        <v>55</v>
      </c>
      <c r="I15" s="213">
        <v>3.7988</v>
      </c>
      <c r="J15" s="228">
        <v>55</v>
      </c>
      <c r="K15" s="211">
        <v>3.8813</v>
      </c>
      <c r="L15" s="226">
        <v>55</v>
      </c>
      <c r="M15" s="213">
        <v>4.1855000000000002</v>
      </c>
      <c r="N15" s="228">
        <v>55</v>
      </c>
      <c r="O15" s="151">
        <v>3.0762999999999998</v>
      </c>
      <c r="Q15" s="203">
        <v>10</v>
      </c>
      <c r="R15" s="152">
        <v>3.21</v>
      </c>
      <c r="S15" s="152">
        <v>3.41</v>
      </c>
      <c r="T15" s="151">
        <v>3.66</v>
      </c>
      <c r="U15" s="151">
        <v>3.66</v>
      </c>
    </row>
    <row r="16" spans="2:21" x14ac:dyDescent="0.2">
      <c r="B16" s="224">
        <v>60</v>
      </c>
      <c r="C16" s="211">
        <v>3.1423999999999999</v>
      </c>
      <c r="D16" s="226">
        <v>60</v>
      </c>
      <c r="E16" s="213">
        <v>3.5556999999999999</v>
      </c>
      <c r="F16" s="228">
        <v>60</v>
      </c>
      <c r="G16" s="211">
        <v>3.5085000000000002</v>
      </c>
      <c r="H16" s="226">
        <v>60</v>
      </c>
      <c r="I16" s="213">
        <v>3.8123999999999998</v>
      </c>
      <c r="J16" s="228">
        <v>60</v>
      </c>
      <c r="K16" s="211">
        <v>3.9018000000000002</v>
      </c>
      <c r="L16" s="226">
        <v>60</v>
      </c>
      <c r="M16" s="213">
        <v>4.21</v>
      </c>
      <c r="N16" s="228">
        <v>60</v>
      </c>
      <c r="O16" s="151">
        <v>3.12</v>
      </c>
      <c r="Q16" s="203">
        <v>15</v>
      </c>
      <c r="R16" s="152">
        <v>3.41</v>
      </c>
      <c r="S16" s="152">
        <v>3.63</v>
      </c>
      <c r="T16" s="151">
        <v>3.86</v>
      </c>
      <c r="U16" s="151">
        <v>3.86</v>
      </c>
    </row>
    <row r="17" spans="2:21" x14ac:dyDescent="0.2">
      <c r="B17" s="224">
        <v>65</v>
      </c>
      <c r="C17" s="211">
        <v>3.17</v>
      </c>
      <c r="D17" s="226">
        <v>65</v>
      </c>
      <c r="E17" s="213">
        <v>3.6</v>
      </c>
      <c r="F17" s="228">
        <v>65</v>
      </c>
      <c r="G17" s="211">
        <v>3.5305</v>
      </c>
      <c r="H17" s="226">
        <v>65</v>
      </c>
      <c r="I17" s="213">
        <v>3.83</v>
      </c>
      <c r="J17" s="228">
        <v>65</v>
      </c>
      <c r="K17" s="211">
        <v>3.9390000000000001</v>
      </c>
      <c r="L17" s="226">
        <v>65</v>
      </c>
      <c r="M17" s="213">
        <v>4.2449000000000003</v>
      </c>
      <c r="N17" s="228">
        <v>65</v>
      </c>
      <c r="O17" s="151">
        <v>3.141</v>
      </c>
      <c r="Q17" s="203">
        <v>19</v>
      </c>
      <c r="R17" s="152">
        <v>2.67</v>
      </c>
      <c r="S17" s="152">
        <v>2.94</v>
      </c>
      <c r="T17" s="151">
        <v>3.19</v>
      </c>
      <c r="U17" s="151">
        <v>3.19</v>
      </c>
    </row>
    <row r="18" spans="2:21" x14ac:dyDescent="0.2">
      <c r="B18" s="224">
        <v>70</v>
      </c>
      <c r="C18" s="211">
        <v>3.2073</v>
      </c>
      <c r="D18" s="226">
        <v>70</v>
      </c>
      <c r="E18" s="213">
        <v>3.6377999999999999</v>
      </c>
      <c r="F18" s="228">
        <v>70</v>
      </c>
      <c r="G18" s="211">
        <v>3.5670000000000002</v>
      </c>
      <c r="H18" s="226">
        <v>70</v>
      </c>
      <c r="I18" s="213">
        <v>3.8437999999999999</v>
      </c>
      <c r="J18" s="228">
        <v>70</v>
      </c>
      <c r="K18" s="211">
        <v>3.9698000000000002</v>
      </c>
      <c r="L18" s="226">
        <v>70</v>
      </c>
      <c r="M18" s="213">
        <v>4.2637999999999998</v>
      </c>
      <c r="N18" s="228">
        <v>70</v>
      </c>
      <c r="O18" s="151">
        <v>3.1753999999999998</v>
      </c>
      <c r="Q18" s="203">
        <v>25</v>
      </c>
      <c r="R18" s="152">
        <v>3.6</v>
      </c>
      <c r="S18" s="152">
        <v>3.78</v>
      </c>
      <c r="T18" s="151">
        <v>3.97</v>
      </c>
      <c r="U18" s="151">
        <v>3.97</v>
      </c>
    </row>
    <row r="19" spans="2:21" ht="10.8" thickBot="1" x14ac:dyDescent="0.25">
      <c r="B19" s="224">
        <v>75</v>
      </c>
      <c r="C19" s="211">
        <v>3.23</v>
      </c>
      <c r="D19" s="226">
        <v>75</v>
      </c>
      <c r="E19" s="213">
        <v>3.6684999999999999</v>
      </c>
      <c r="F19" s="228">
        <v>75</v>
      </c>
      <c r="G19" s="211">
        <v>3.6280999999999999</v>
      </c>
      <c r="H19" s="226">
        <v>75</v>
      </c>
      <c r="I19" s="213">
        <v>3.8607999999999998</v>
      </c>
      <c r="J19" s="228">
        <v>75</v>
      </c>
      <c r="K19" s="211">
        <v>4.0039999999999996</v>
      </c>
      <c r="L19" s="226">
        <v>75</v>
      </c>
      <c r="M19" s="213">
        <v>4.2786999999999997</v>
      </c>
      <c r="N19" s="228">
        <v>75</v>
      </c>
      <c r="O19" s="151">
        <v>3.2121</v>
      </c>
      <c r="Q19" s="210">
        <v>30</v>
      </c>
      <c r="R19" s="221">
        <v>2.9</v>
      </c>
      <c r="S19" s="221">
        <v>3.29</v>
      </c>
      <c r="T19" s="222">
        <v>3.72</v>
      </c>
      <c r="U19" s="222">
        <v>3.72</v>
      </c>
    </row>
    <row r="20" spans="2:21" ht="10.8" thickTop="1" x14ac:dyDescent="0.2">
      <c r="B20" s="225">
        <v>80</v>
      </c>
      <c r="C20" s="214">
        <v>3.2936999999999999</v>
      </c>
      <c r="D20" s="227">
        <v>80</v>
      </c>
      <c r="E20" s="216">
        <v>3.7208000000000001</v>
      </c>
      <c r="F20" s="229">
        <v>80</v>
      </c>
      <c r="G20" s="214">
        <v>3.65</v>
      </c>
      <c r="H20" s="227">
        <v>80</v>
      </c>
      <c r="I20" s="216">
        <v>3.8892000000000002</v>
      </c>
      <c r="J20" s="229">
        <v>80</v>
      </c>
      <c r="K20" s="214">
        <v>4.0381</v>
      </c>
      <c r="L20" s="227">
        <v>80</v>
      </c>
      <c r="M20" s="216">
        <v>4.3117000000000001</v>
      </c>
      <c r="N20" s="229">
        <v>80</v>
      </c>
      <c r="O20" s="217">
        <v>3.24</v>
      </c>
      <c r="Q20" s="202" t="s">
        <v>346</v>
      </c>
      <c r="R20" s="218">
        <v>3.2719999999999998</v>
      </c>
      <c r="S20" s="218">
        <v>3.4603000000000002</v>
      </c>
      <c r="T20" s="212">
        <v>3.65</v>
      </c>
      <c r="U20" s="212">
        <v>3.65</v>
      </c>
    </row>
    <row r="21" spans="2:21" x14ac:dyDescent="0.2">
      <c r="Q21" s="202">
        <v>8</v>
      </c>
      <c r="R21" s="218">
        <v>2.88</v>
      </c>
      <c r="S21" s="218">
        <v>3.11</v>
      </c>
      <c r="T21" s="212">
        <v>3.34</v>
      </c>
      <c r="U21" s="212">
        <v>3.34</v>
      </c>
    </row>
    <row r="22" spans="2:21" x14ac:dyDescent="0.2">
      <c r="B22" s="243" t="s">
        <v>386</v>
      </c>
      <c r="C22" s="243"/>
      <c r="D22" s="243"/>
      <c r="E22" s="243"/>
      <c r="F22" s="243"/>
      <c r="G22" s="243"/>
      <c r="H22" s="243"/>
      <c r="I22" s="243"/>
      <c r="J22" s="243"/>
      <c r="K22" s="243"/>
      <c r="L22" s="243"/>
      <c r="M22" s="243"/>
      <c r="N22" s="243"/>
      <c r="O22" s="243"/>
      <c r="Q22" s="202">
        <v>23</v>
      </c>
      <c r="R22" s="218">
        <v>3.48</v>
      </c>
      <c r="S22" s="218">
        <v>3.73</v>
      </c>
      <c r="T22" s="212">
        <v>3.94</v>
      </c>
      <c r="U22" s="212">
        <v>3.94</v>
      </c>
    </row>
    <row r="23" spans="2:21" x14ac:dyDescent="0.2">
      <c r="Q23" s="202">
        <v>29</v>
      </c>
      <c r="R23" s="218">
        <v>3.59</v>
      </c>
      <c r="S23" s="218">
        <v>3.74</v>
      </c>
      <c r="T23" s="212">
        <v>3.93</v>
      </c>
      <c r="U23" s="212">
        <v>3.93</v>
      </c>
    </row>
    <row r="24" spans="2:21" x14ac:dyDescent="0.2">
      <c r="Q24" s="202">
        <v>33</v>
      </c>
      <c r="R24" s="218">
        <v>3.03</v>
      </c>
      <c r="S24" s="218">
        <v>3.2</v>
      </c>
      <c r="T24" s="212">
        <v>3.38</v>
      </c>
      <c r="U24" s="212">
        <v>3.38</v>
      </c>
    </row>
    <row r="25" spans="2:21" ht="10.8" thickBot="1" x14ac:dyDescent="0.25">
      <c r="Q25" s="209">
        <v>35</v>
      </c>
      <c r="R25" s="219">
        <v>4.25</v>
      </c>
      <c r="S25" s="219">
        <v>4.3899999999999997</v>
      </c>
      <c r="T25" s="220">
        <v>4.51</v>
      </c>
      <c r="U25" s="220">
        <v>4.51</v>
      </c>
    </row>
    <row r="26" spans="2:21" ht="10.8" thickTop="1" x14ac:dyDescent="0.2">
      <c r="Q26" s="203" t="s">
        <v>50</v>
      </c>
      <c r="R26" s="152">
        <v>3.6269999999999998</v>
      </c>
      <c r="S26" s="152">
        <v>3.78</v>
      </c>
      <c r="T26" s="151">
        <v>3.8892000000000002</v>
      </c>
      <c r="U26" s="151">
        <v>3.8892000000000002</v>
      </c>
    </row>
    <row r="27" spans="2:21" x14ac:dyDescent="0.2">
      <c r="Q27" s="203">
        <v>7</v>
      </c>
      <c r="R27" s="152">
        <v>3.63</v>
      </c>
      <c r="S27" s="152">
        <v>3.79</v>
      </c>
      <c r="T27" s="151">
        <v>3.93</v>
      </c>
      <c r="U27" s="151">
        <v>3.93</v>
      </c>
    </row>
    <row r="28" spans="2:21" x14ac:dyDescent="0.2">
      <c r="Q28" s="203">
        <v>24</v>
      </c>
      <c r="R28" s="152">
        <v>3.71</v>
      </c>
      <c r="S28" s="152">
        <v>3.89</v>
      </c>
      <c r="T28" s="151">
        <v>4.03</v>
      </c>
      <c r="U28" s="151">
        <v>4.03</v>
      </c>
    </row>
    <row r="29" spans="2:21" x14ac:dyDescent="0.2">
      <c r="Q29" s="203">
        <v>27</v>
      </c>
      <c r="R29" s="152">
        <v>3.51</v>
      </c>
      <c r="S29" s="152">
        <v>3.66</v>
      </c>
      <c r="T29" s="151">
        <v>3.79</v>
      </c>
      <c r="U29" s="151">
        <v>3.79</v>
      </c>
    </row>
    <row r="30" spans="2:21" ht="10.8" thickBot="1" x14ac:dyDescent="0.25">
      <c r="Q30" s="210">
        <v>31</v>
      </c>
      <c r="R30" s="221">
        <v>3.62</v>
      </c>
      <c r="S30" s="221">
        <v>3.76</v>
      </c>
      <c r="T30" s="222">
        <v>3.89</v>
      </c>
      <c r="U30" s="222">
        <v>3.89</v>
      </c>
    </row>
    <row r="31" spans="2:21" ht="10.8" thickTop="1" x14ac:dyDescent="0.2">
      <c r="Q31" s="202" t="s">
        <v>37</v>
      </c>
      <c r="R31" s="218">
        <v>3.6114999999999999</v>
      </c>
      <c r="S31" s="218">
        <v>3.8498999999999999</v>
      </c>
      <c r="T31" s="212">
        <v>4.0381</v>
      </c>
      <c r="U31" s="212">
        <v>4.0381</v>
      </c>
    </row>
    <row r="32" spans="2:21" x14ac:dyDescent="0.2">
      <c r="Q32" s="202">
        <v>5</v>
      </c>
      <c r="R32" s="218">
        <v>3.93</v>
      </c>
      <c r="S32" s="218">
        <v>4.1399999999999997</v>
      </c>
      <c r="T32" s="212">
        <v>4.3499999999999996</v>
      </c>
      <c r="U32" s="212">
        <v>4.3499999999999996</v>
      </c>
    </row>
    <row r="33" spans="17:21" x14ac:dyDescent="0.2">
      <c r="Q33" s="202">
        <v>14</v>
      </c>
      <c r="R33" s="218">
        <v>3.14</v>
      </c>
      <c r="S33" s="218">
        <v>3.43</v>
      </c>
      <c r="T33" s="212">
        <v>3.64</v>
      </c>
      <c r="U33" s="212">
        <v>3.64</v>
      </c>
    </row>
    <row r="34" spans="17:21" x14ac:dyDescent="0.2">
      <c r="Q34" s="202">
        <v>21</v>
      </c>
      <c r="R34" s="218">
        <v>4.3099999999999996</v>
      </c>
      <c r="S34" s="218">
        <v>4.53</v>
      </c>
      <c r="T34" s="212">
        <v>4.66</v>
      </c>
      <c r="U34" s="212">
        <v>4.66</v>
      </c>
    </row>
    <row r="35" spans="17:21" ht="10.8" thickBot="1" x14ac:dyDescent="0.25">
      <c r="Q35" s="209">
        <v>34</v>
      </c>
      <c r="R35" s="219">
        <v>3.03</v>
      </c>
      <c r="S35" s="219">
        <v>3.34</v>
      </c>
      <c r="T35" s="220">
        <v>3.55</v>
      </c>
      <c r="U35" s="220">
        <v>3.55</v>
      </c>
    </row>
    <row r="36" spans="17:21" ht="10.8" thickTop="1" x14ac:dyDescent="0.2">
      <c r="Q36" s="203" t="s">
        <v>38</v>
      </c>
      <c r="R36" s="152">
        <v>4.0355999999999996</v>
      </c>
      <c r="S36" s="152">
        <v>4.1802999999999999</v>
      </c>
      <c r="T36" s="151">
        <v>4.3117000000000001</v>
      </c>
      <c r="U36" s="151">
        <v>4.3117000000000001</v>
      </c>
    </row>
    <row r="37" spans="17:21" x14ac:dyDescent="0.2">
      <c r="Q37" s="203">
        <v>1</v>
      </c>
      <c r="R37" s="152">
        <v>4.0999999999999996</v>
      </c>
      <c r="S37" s="152">
        <v>4.26</v>
      </c>
      <c r="T37" s="151">
        <v>4.4000000000000004</v>
      </c>
      <c r="U37" s="151">
        <v>4.4000000000000004</v>
      </c>
    </row>
    <row r="38" spans="17:21" x14ac:dyDescent="0.2">
      <c r="Q38" s="203">
        <v>4</v>
      </c>
      <c r="R38" s="152">
        <v>4.1100000000000003</v>
      </c>
      <c r="S38" s="152">
        <v>4.25</v>
      </c>
      <c r="T38" s="151">
        <v>4.42</v>
      </c>
      <c r="U38" s="151">
        <v>4.42</v>
      </c>
    </row>
    <row r="39" spans="17:21" x14ac:dyDescent="0.2">
      <c r="Q39" s="203">
        <v>11</v>
      </c>
      <c r="R39" s="152">
        <v>3.74</v>
      </c>
      <c r="S39" s="152">
        <v>3.95</v>
      </c>
      <c r="T39" s="151">
        <v>4.1399999999999997</v>
      </c>
      <c r="U39" s="151">
        <v>4.1399999999999997</v>
      </c>
    </row>
    <row r="40" spans="17:21" x14ac:dyDescent="0.2">
      <c r="Q40" s="203">
        <v>13</v>
      </c>
      <c r="R40" s="152">
        <v>3.87</v>
      </c>
      <c r="S40" s="152">
        <v>4.03</v>
      </c>
      <c r="T40" s="151">
        <v>4.18</v>
      </c>
      <c r="U40" s="151">
        <v>4.18</v>
      </c>
    </row>
    <row r="41" spans="17:21" ht="10.8" thickBot="1" x14ac:dyDescent="0.25">
      <c r="Q41" s="210">
        <v>17</v>
      </c>
      <c r="R41" s="221">
        <v>4.0999999999999996</v>
      </c>
      <c r="S41" s="221">
        <v>4.26</v>
      </c>
      <c r="T41" s="222">
        <v>4.4000000000000004</v>
      </c>
      <c r="U41" s="222">
        <v>4.4000000000000004</v>
      </c>
    </row>
    <row r="42" spans="17:21" ht="10.8" thickTop="1" x14ac:dyDescent="0.2">
      <c r="Q42" s="202" t="s">
        <v>35</v>
      </c>
      <c r="R42" s="218">
        <v>2.7909999999999999</v>
      </c>
      <c r="S42" s="218">
        <v>3.0428000000000002</v>
      </c>
      <c r="T42" s="212">
        <v>3.24</v>
      </c>
      <c r="U42" s="212">
        <v>3.24</v>
      </c>
    </row>
    <row r="43" spans="17:21" x14ac:dyDescent="0.2">
      <c r="Q43" s="202">
        <v>26</v>
      </c>
      <c r="R43" s="218">
        <v>3.02</v>
      </c>
      <c r="S43" s="218">
        <v>3.23</v>
      </c>
      <c r="T43" s="212">
        <v>3.46</v>
      </c>
      <c r="U43" s="212">
        <v>3.46</v>
      </c>
    </row>
    <row r="44" spans="17:21" x14ac:dyDescent="0.2">
      <c r="Q44" s="202">
        <v>28</v>
      </c>
      <c r="R44" s="218">
        <v>2.5099999999999998</v>
      </c>
      <c r="S44" s="218">
        <v>2.82</v>
      </c>
      <c r="T44" s="212">
        <v>3.05</v>
      </c>
      <c r="U44" s="212">
        <v>3.05</v>
      </c>
    </row>
    <row r="45" spans="17:21" x14ac:dyDescent="0.2">
      <c r="Q45" s="208">
        <v>32</v>
      </c>
      <c r="R45" s="223">
        <v>2.82</v>
      </c>
      <c r="S45" s="223">
        <v>3.06</v>
      </c>
      <c r="T45" s="215">
        <v>3.21</v>
      </c>
      <c r="U45" s="215">
        <v>3.21</v>
      </c>
    </row>
    <row r="47" spans="17:21" x14ac:dyDescent="0.2">
      <c r="Q47" s="243" t="s">
        <v>387</v>
      </c>
      <c r="R47" s="243"/>
      <c r="S47" s="243"/>
      <c r="T47" s="243"/>
      <c r="U47" s="243"/>
    </row>
  </sheetData>
  <sheetProtection sheet="1" objects="1" scenarios="1"/>
  <mergeCells count="3">
    <mergeCell ref="R2:U2"/>
    <mergeCell ref="B22:O22"/>
    <mergeCell ref="Q47:U47"/>
  </mergeCells>
  <phoneticPr fontId="0"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B15:M316"/>
  <sheetViews>
    <sheetView showGridLines="0" workbookViewId="0">
      <selection activeCell="B17" sqref="B17"/>
    </sheetView>
  </sheetViews>
  <sheetFormatPr defaultRowHeight="10.199999999999999" x14ac:dyDescent="0.2"/>
  <cols>
    <col min="1" max="1" width="4.140625" customWidth="1"/>
    <col min="2" max="2" width="50.85546875" customWidth="1"/>
    <col min="3" max="3" width="50.85546875" style="31" customWidth="1"/>
    <col min="4" max="13" width="50.85546875" customWidth="1"/>
  </cols>
  <sheetData>
    <row r="15" spans="2:13" ht="15.6" x14ac:dyDescent="0.3">
      <c r="B15" s="156" t="s">
        <v>103</v>
      </c>
      <c r="C15" s="157" t="s">
        <v>104</v>
      </c>
      <c r="D15" s="158" t="s">
        <v>359</v>
      </c>
      <c r="E15" s="157" t="s">
        <v>360</v>
      </c>
      <c r="F15" s="158" t="s">
        <v>361</v>
      </c>
      <c r="G15" s="157" t="s">
        <v>362</v>
      </c>
      <c r="H15" s="158" t="s">
        <v>363</v>
      </c>
      <c r="I15" s="157" t="s">
        <v>364</v>
      </c>
      <c r="J15" s="158" t="s">
        <v>365</v>
      </c>
      <c r="K15" s="157" t="s">
        <v>366</v>
      </c>
      <c r="L15" s="158" t="s">
        <v>367</v>
      </c>
      <c r="M15" s="159" t="s">
        <v>368</v>
      </c>
    </row>
    <row r="16" spans="2:13" s="47" customFormat="1" x14ac:dyDescent="0.2">
      <c r="B16" s="171" t="s">
        <v>369</v>
      </c>
      <c r="C16" s="172" t="s">
        <v>369</v>
      </c>
      <c r="D16" s="171" t="s">
        <v>369</v>
      </c>
      <c r="E16" s="172" t="s">
        <v>369</v>
      </c>
      <c r="F16" s="171" t="s">
        <v>369</v>
      </c>
      <c r="G16" s="172" t="s">
        <v>369</v>
      </c>
      <c r="H16" s="171" t="s">
        <v>369</v>
      </c>
      <c r="I16" s="172" t="s">
        <v>369</v>
      </c>
      <c r="J16" s="171" t="s">
        <v>369</v>
      </c>
      <c r="K16" s="172" t="s">
        <v>369</v>
      </c>
      <c r="L16" s="171" t="s">
        <v>369</v>
      </c>
      <c r="M16" s="175" t="s">
        <v>369</v>
      </c>
    </row>
    <row r="17" spans="2:13" x14ac:dyDescent="0.2">
      <c r="B17" s="151" t="s">
        <v>370</v>
      </c>
      <c r="C17" s="230" t="s">
        <v>370</v>
      </c>
      <c r="D17" s="151" t="s">
        <v>370</v>
      </c>
      <c r="E17" s="174" t="s">
        <v>370</v>
      </c>
      <c r="F17" s="170" t="s">
        <v>370</v>
      </c>
      <c r="G17" s="174" t="s">
        <v>370</v>
      </c>
      <c r="H17" s="170" t="s">
        <v>370</v>
      </c>
      <c r="I17" s="174" t="s">
        <v>370</v>
      </c>
      <c r="J17" s="170" t="s">
        <v>370</v>
      </c>
      <c r="K17" s="174" t="s">
        <v>370</v>
      </c>
      <c r="L17" s="170" t="s">
        <v>370</v>
      </c>
      <c r="M17" s="176" t="s">
        <v>370</v>
      </c>
    </row>
    <row r="18" spans="2:13" x14ac:dyDescent="0.2">
      <c r="B18" s="151"/>
      <c r="C18" s="154"/>
      <c r="D18" s="152"/>
      <c r="E18" s="154"/>
      <c r="F18" s="152"/>
      <c r="G18" s="153"/>
      <c r="H18" s="151"/>
      <c r="I18" s="153"/>
      <c r="J18" s="151"/>
      <c r="K18" s="153"/>
      <c r="L18" s="151"/>
      <c r="M18" s="155"/>
    </row>
    <row r="19" spans="2:13" x14ac:dyDescent="0.2">
      <c r="B19" s="151"/>
      <c r="C19" s="154"/>
      <c r="D19" s="152"/>
      <c r="E19" s="154"/>
      <c r="F19" s="152"/>
      <c r="G19" s="153"/>
      <c r="H19" s="151"/>
      <c r="I19" s="153"/>
      <c r="J19" s="151"/>
      <c r="K19" s="153"/>
      <c r="L19" s="151"/>
      <c r="M19" s="155"/>
    </row>
    <row r="20" spans="2:13" x14ac:dyDescent="0.2">
      <c r="B20" s="170"/>
      <c r="C20" s="173"/>
      <c r="D20" s="152"/>
      <c r="E20" s="154"/>
      <c r="F20" s="152"/>
      <c r="G20" s="153"/>
      <c r="H20" s="151"/>
      <c r="I20" s="153"/>
      <c r="J20" s="151"/>
      <c r="K20" s="153"/>
      <c r="L20" s="151"/>
      <c r="M20" s="155"/>
    </row>
    <row r="21" spans="2:13" x14ac:dyDescent="0.2">
      <c r="B21" s="151"/>
      <c r="C21" s="154"/>
      <c r="D21" s="152"/>
      <c r="E21" s="154"/>
      <c r="F21" s="152"/>
      <c r="G21" s="153"/>
      <c r="H21" s="151"/>
      <c r="I21" s="153"/>
      <c r="J21" s="151"/>
      <c r="K21" s="153"/>
      <c r="L21" s="151"/>
      <c r="M21" s="155"/>
    </row>
    <row r="22" spans="2:13" x14ac:dyDescent="0.2">
      <c r="B22" s="151"/>
      <c r="C22" s="154"/>
      <c r="D22" s="152"/>
      <c r="E22" s="154"/>
      <c r="F22" s="152"/>
      <c r="G22" s="153"/>
      <c r="H22" s="151"/>
      <c r="I22" s="153"/>
      <c r="J22" s="151"/>
      <c r="K22" s="153"/>
      <c r="L22" s="151"/>
      <c r="M22" s="155"/>
    </row>
    <row r="23" spans="2:13" x14ac:dyDescent="0.2">
      <c r="B23" s="151"/>
      <c r="C23" s="154"/>
      <c r="D23" s="152"/>
      <c r="E23" s="154"/>
      <c r="F23" s="152"/>
      <c r="G23" s="153"/>
      <c r="H23" s="151"/>
      <c r="I23" s="153"/>
      <c r="J23" s="151"/>
      <c r="K23" s="153"/>
      <c r="L23" s="151"/>
      <c r="M23" s="155"/>
    </row>
    <row r="24" spans="2:13" x14ac:dyDescent="0.2">
      <c r="B24" s="151"/>
      <c r="C24" s="154"/>
      <c r="D24" s="152"/>
      <c r="E24" s="154"/>
      <c r="F24" s="152"/>
      <c r="G24" s="153"/>
      <c r="H24" s="151"/>
      <c r="I24" s="153"/>
      <c r="J24" s="151"/>
      <c r="K24" s="153"/>
      <c r="L24" s="151"/>
      <c r="M24" s="155"/>
    </row>
    <row r="25" spans="2:13" x14ac:dyDescent="0.2">
      <c r="B25" s="151"/>
      <c r="C25" s="154"/>
      <c r="D25" s="152"/>
      <c r="E25" s="154"/>
      <c r="F25" s="152"/>
      <c r="G25" s="153"/>
      <c r="H25" s="151"/>
      <c r="I25" s="153"/>
      <c r="J25" s="151"/>
      <c r="K25" s="153"/>
      <c r="L25" s="151"/>
      <c r="M25" s="155"/>
    </row>
    <row r="26" spans="2:13" x14ac:dyDescent="0.2">
      <c r="B26" s="151"/>
      <c r="C26" s="154"/>
      <c r="D26" s="152"/>
      <c r="E26" s="154"/>
      <c r="F26" s="152"/>
      <c r="G26" s="153"/>
      <c r="H26" s="151"/>
      <c r="I26" s="153"/>
      <c r="J26" s="151"/>
      <c r="K26" s="153"/>
      <c r="L26" s="151"/>
      <c r="M26" s="155"/>
    </row>
    <row r="27" spans="2:13" x14ac:dyDescent="0.2">
      <c r="B27" s="151"/>
      <c r="C27" s="154"/>
      <c r="D27" s="152"/>
      <c r="E27" s="154"/>
      <c r="F27" s="152"/>
      <c r="G27" s="153"/>
      <c r="H27" s="151"/>
      <c r="I27" s="153"/>
      <c r="J27" s="151"/>
      <c r="K27" s="153"/>
      <c r="L27" s="151"/>
      <c r="M27" s="155"/>
    </row>
    <row r="28" spans="2:13" x14ac:dyDescent="0.2">
      <c r="B28" s="151"/>
      <c r="C28" s="154"/>
      <c r="D28" s="152"/>
      <c r="E28" s="154"/>
      <c r="F28" s="152"/>
      <c r="G28" s="153"/>
      <c r="H28" s="151"/>
      <c r="I28" s="153"/>
      <c r="J28" s="151"/>
      <c r="K28" s="153"/>
      <c r="L28" s="151"/>
      <c r="M28" s="155"/>
    </row>
    <row r="29" spans="2:13" x14ac:dyDescent="0.2">
      <c r="B29" s="151"/>
      <c r="C29" s="154"/>
      <c r="D29" s="152"/>
      <c r="E29" s="154"/>
      <c r="F29" s="152"/>
      <c r="G29" s="153"/>
      <c r="H29" s="151"/>
      <c r="I29" s="153"/>
      <c r="J29" s="151"/>
      <c r="K29" s="153"/>
      <c r="L29" s="151"/>
      <c r="M29" s="155"/>
    </row>
    <row r="30" spans="2:13" x14ac:dyDescent="0.2">
      <c r="B30" s="151"/>
      <c r="C30" s="154"/>
      <c r="D30" s="152"/>
      <c r="E30" s="154"/>
      <c r="F30" s="152"/>
      <c r="G30" s="153"/>
      <c r="H30" s="151"/>
      <c r="I30" s="153"/>
      <c r="J30" s="151"/>
      <c r="K30" s="153"/>
      <c r="L30" s="151"/>
      <c r="M30" s="155"/>
    </row>
    <row r="31" spans="2:13" x14ac:dyDescent="0.2">
      <c r="B31" s="151"/>
      <c r="C31" s="154"/>
      <c r="D31" s="152"/>
      <c r="E31" s="154"/>
      <c r="F31" s="152"/>
      <c r="G31" s="153"/>
      <c r="H31" s="151"/>
      <c r="I31" s="153"/>
      <c r="J31" s="151"/>
      <c r="K31" s="153"/>
      <c r="L31" s="151"/>
      <c r="M31" s="155"/>
    </row>
    <row r="32" spans="2:13" x14ac:dyDescent="0.2">
      <c r="B32" s="151"/>
      <c r="C32" s="154"/>
      <c r="D32" s="152"/>
      <c r="E32" s="154"/>
      <c r="F32" s="152"/>
      <c r="G32" s="153"/>
      <c r="H32" s="151"/>
      <c r="I32" s="153"/>
      <c r="J32" s="151"/>
      <c r="K32" s="153"/>
      <c r="L32" s="151"/>
      <c r="M32" s="155"/>
    </row>
    <row r="33" spans="2:13" x14ac:dyDescent="0.2">
      <c r="B33" s="151"/>
      <c r="C33" s="154"/>
      <c r="D33" s="152"/>
      <c r="E33" s="154"/>
      <c r="F33" s="152"/>
      <c r="G33" s="153"/>
      <c r="H33" s="151"/>
      <c r="I33" s="153"/>
      <c r="J33" s="151"/>
      <c r="K33" s="153"/>
      <c r="L33" s="151"/>
      <c r="M33" s="155"/>
    </row>
    <row r="34" spans="2:13" x14ac:dyDescent="0.2">
      <c r="B34" s="151"/>
      <c r="C34" s="154"/>
      <c r="D34" s="152"/>
      <c r="E34" s="154"/>
      <c r="F34" s="152"/>
      <c r="G34" s="153"/>
      <c r="H34" s="151"/>
      <c r="I34" s="153"/>
      <c r="J34" s="151"/>
      <c r="K34" s="153"/>
      <c r="L34" s="151"/>
      <c r="M34" s="155"/>
    </row>
    <row r="35" spans="2:13" x14ac:dyDescent="0.2">
      <c r="B35" s="151"/>
      <c r="C35" s="154"/>
      <c r="D35" s="152"/>
      <c r="E35" s="154"/>
      <c r="F35" s="152"/>
      <c r="G35" s="153"/>
      <c r="H35" s="151"/>
      <c r="I35" s="153"/>
      <c r="J35" s="151"/>
      <c r="K35" s="153"/>
      <c r="L35" s="151"/>
      <c r="M35" s="155"/>
    </row>
    <row r="36" spans="2:13" x14ac:dyDescent="0.2">
      <c r="B36" s="151"/>
      <c r="C36" s="154"/>
      <c r="D36" s="152"/>
      <c r="E36" s="154"/>
      <c r="F36" s="152"/>
      <c r="G36" s="153"/>
      <c r="H36" s="151"/>
      <c r="I36" s="153"/>
      <c r="J36" s="151"/>
      <c r="K36" s="153"/>
      <c r="L36" s="151"/>
      <c r="M36" s="155"/>
    </row>
    <row r="37" spans="2:13" x14ac:dyDescent="0.2">
      <c r="B37" s="151"/>
      <c r="C37" s="154"/>
      <c r="D37" s="152"/>
      <c r="E37" s="154"/>
      <c r="F37" s="152"/>
      <c r="G37" s="153"/>
      <c r="H37" s="151"/>
      <c r="I37" s="153"/>
      <c r="J37" s="151"/>
      <c r="K37" s="153"/>
      <c r="L37" s="151"/>
      <c r="M37" s="155"/>
    </row>
    <row r="38" spans="2:13" x14ac:dyDescent="0.2">
      <c r="B38" s="151"/>
      <c r="C38" s="154"/>
      <c r="D38" s="152"/>
      <c r="E38" s="154"/>
      <c r="F38" s="152"/>
      <c r="G38" s="153"/>
      <c r="H38" s="151"/>
      <c r="I38" s="153"/>
      <c r="J38" s="151"/>
      <c r="K38" s="153"/>
      <c r="L38" s="151"/>
      <c r="M38" s="155"/>
    </row>
    <row r="39" spans="2:13" x14ac:dyDescent="0.2">
      <c r="B39" s="151"/>
      <c r="C39" s="154"/>
      <c r="D39" s="152"/>
      <c r="E39" s="154"/>
      <c r="F39" s="152"/>
      <c r="G39" s="153"/>
      <c r="H39" s="151"/>
      <c r="I39" s="153"/>
      <c r="J39" s="151"/>
      <c r="K39" s="153"/>
      <c r="L39" s="151"/>
      <c r="M39" s="155"/>
    </row>
    <row r="40" spans="2:13" x14ac:dyDescent="0.2">
      <c r="B40" s="151"/>
      <c r="C40" s="154"/>
      <c r="D40" s="152"/>
      <c r="E40" s="154"/>
      <c r="F40" s="152"/>
      <c r="G40" s="153"/>
      <c r="H40" s="151"/>
      <c r="I40" s="153"/>
      <c r="J40" s="151"/>
      <c r="K40" s="153"/>
      <c r="L40" s="151"/>
      <c r="M40" s="155"/>
    </row>
    <row r="41" spans="2:13" x14ac:dyDescent="0.2">
      <c r="B41" s="151"/>
      <c r="C41" s="154"/>
      <c r="D41" s="152"/>
      <c r="E41" s="154"/>
      <c r="F41" s="152"/>
      <c r="G41" s="153"/>
      <c r="H41" s="151"/>
      <c r="I41" s="153"/>
      <c r="J41" s="151"/>
      <c r="K41" s="153"/>
      <c r="L41" s="151"/>
      <c r="M41" s="155"/>
    </row>
    <row r="42" spans="2:13" x14ac:dyDescent="0.2">
      <c r="B42" s="151"/>
      <c r="C42" s="154"/>
      <c r="D42" s="152"/>
      <c r="E42" s="154"/>
      <c r="F42" s="152"/>
      <c r="G42" s="153"/>
      <c r="H42" s="151"/>
      <c r="I42" s="153"/>
      <c r="J42" s="151"/>
      <c r="K42" s="153"/>
      <c r="L42" s="151"/>
      <c r="M42" s="155"/>
    </row>
    <row r="43" spans="2:13" x14ac:dyDescent="0.2">
      <c r="B43" s="151"/>
      <c r="C43" s="154"/>
      <c r="D43" s="152"/>
      <c r="E43" s="154"/>
      <c r="F43" s="152"/>
      <c r="G43" s="153"/>
      <c r="H43" s="151"/>
      <c r="I43" s="153"/>
      <c r="J43" s="151"/>
      <c r="K43" s="153"/>
      <c r="L43" s="151"/>
      <c r="M43" s="155"/>
    </row>
    <row r="44" spans="2:13" x14ac:dyDescent="0.2">
      <c r="B44" s="151"/>
      <c r="C44" s="154"/>
      <c r="D44" s="152"/>
      <c r="E44" s="154"/>
      <c r="F44" s="152"/>
      <c r="G44" s="153"/>
      <c r="H44" s="151"/>
      <c r="I44" s="153"/>
      <c r="J44" s="151"/>
      <c r="K44" s="153"/>
      <c r="L44" s="151"/>
      <c r="M44" s="155"/>
    </row>
    <row r="45" spans="2:13" x14ac:dyDescent="0.2">
      <c r="B45" s="151"/>
      <c r="C45" s="154"/>
      <c r="D45" s="152"/>
      <c r="E45" s="154"/>
      <c r="F45" s="152"/>
      <c r="G45" s="153"/>
      <c r="H45" s="151"/>
      <c r="I45" s="153"/>
      <c r="J45" s="151"/>
      <c r="K45" s="153"/>
      <c r="L45" s="151"/>
      <c r="M45" s="155"/>
    </row>
    <row r="46" spans="2:13" x14ac:dyDescent="0.2">
      <c r="B46" s="151"/>
      <c r="C46" s="154"/>
      <c r="D46" s="152"/>
      <c r="E46" s="154"/>
      <c r="F46" s="152"/>
      <c r="G46" s="153"/>
      <c r="H46" s="151"/>
      <c r="I46" s="153"/>
      <c r="J46" s="151"/>
      <c r="K46" s="153"/>
      <c r="L46" s="151"/>
      <c r="M46" s="155"/>
    </row>
    <row r="47" spans="2:13" x14ac:dyDescent="0.2">
      <c r="B47" s="151"/>
      <c r="C47" s="154"/>
      <c r="D47" s="152"/>
      <c r="E47" s="154"/>
      <c r="F47" s="152"/>
      <c r="G47" s="153"/>
      <c r="H47" s="151"/>
      <c r="I47" s="153"/>
      <c r="J47" s="151"/>
      <c r="K47" s="153"/>
      <c r="L47" s="151"/>
      <c r="M47" s="155"/>
    </row>
    <row r="48" spans="2:13" x14ac:dyDescent="0.2">
      <c r="B48" s="151"/>
      <c r="C48" s="154"/>
      <c r="D48" s="152"/>
      <c r="E48" s="154"/>
      <c r="F48" s="152"/>
      <c r="G48" s="153"/>
      <c r="H48" s="151"/>
      <c r="I48" s="153"/>
      <c r="J48" s="151"/>
      <c r="K48" s="153"/>
      <c r="L48" s="151"/>
      <c r="M48" s="155"/>
    </row>
    <row r="49" spans="2:13" x14ac:dyDescent="0.2">
      <c r="B49" s="151"/>
      <c r="C49" s="154"/>
      <c r="D49" s="152"/>
      <c r="E49" s="154"/>
      <c r="F49" s="152"/>
      <c r="G49" s="153"/>
      <c r="H49" s="151"/>
      <c r="I49" s="153"/>
      <c r="J49" s="151"/>
      <c r="K49" s="153"/>
      <c r="L49" s="151"/>
      <c r="M49" s="155"/>
    </row>
    <row r="50" spans="2:13" x14ac:dyDescent="0.2">
      <c r="B50" s="151"/>
      <c r="C50" s="154"/>
      <c r="D50" s="152"/>
      <c r="E50" s="154"/>
      <c r="F50" s="152"/>
      <c r="G50" s="153"/>
      <c r="H50" s="151"/>
      <c r="I50" s="153"/>
      <c r="J50" s="151"/>
      <c r="K50" s="153"/>
      <c r="L50" s="151"/>
      <c r="M50" s="155"/>
    </row>
    <row r="51" spans="2:13" x14ac:dyDescent="0.2">
      <c r="B51" s="151"/>
      <c r="C51" s="154"/>
      <c r="D51" s="152"/>
      <c r="E51" s="154"/>
      <c r="F51" s="152"/>
      <c r="G51" s="153"/>
      <c r="H51" s="151"/>
      <c r="I51" s="153"/>
      <c r="J51" s="151"/>
      <c r="K51" s="153"/>
      <c r="L51" s="151"/>
      <c r="M51" s="155"/>
    </row>
    <row r="52" spans="2:13" x14ac:dyDescent="0.2">
      <c r="B52" s="151"/>
      <c r="C52" s="154"/>
      <c r="D52" s="152"/>
      <c r="E52" s="154"/>
      <c r="F52" s="152"/>
      <c r="G52" s="153"/>
      <c r="H52" s="151"/>
      <c r="I52" s="153"/>
      <c r="J52" s="151"/>
      <c r="K52" s="153"/>
      <c r="L52" s="151"/>
      <c r="M52" s="155"/>
    </row>
    <row r="53" spans="2:13" x14ac:dyDescent="0.2">
      <c r="B53" s="151"/>
      <c r="C53" s="154"/>
      <c r="D53" s="152"/>
      <c r="E53" s="154"/>
      <c r="F53" s="152"/>
      <c r="G53" s="153"/>
      <c r="H53" s="151"/>
      <c r="I53" s="153"/>
      <c r="J53" s="151"/>
      <c r="K53" s="153"/>
      <c r="L53" s="151"/>
      <c r="M53" s="155"/>
    </row>
    <row r="54" spans="2:13" x14ac:dyDescent="0.2">
      <c r="B54" s="151"/>
      <c r="C54" s="154"/>
      <c r="D54" s="152"/>
      <c r="E54" s="154"/>
      <c r="F54" s="152"/>
      <c r="G54" s="153"/>
      <c r="H54" s="151"/>
      <c r="I54" s="153"/>
      <c r="J54" s="151"/>
      <c r="K54" s="153"/>
      <c r="L54" s="151"/>
      <c r="M54" s="155"/>
    </row>
    <row r="55" spans="2:13" x14ac:dyDescent="0.2">
      <c r="B55" s="151"/>
      <c r="C55" s="154"/>
      <c r="D55" s="152"/>
      <c r="E55" s="154"/>
      <c r="F55" s="152"/>
      <c r="G55" s="153"/>
      <c r="H55" s="151"/>
      <c r="I55" s="153"/>
      <c r="J55" s="151"/>
      <c r="K55" s="153"/>
      <c r="L55" s="151"/>
      <c r="M55" s="155"/>
    </row>
    <row r="56" spans="2:13" x14ac:dyDescent="0.2">
      <c r="B56" s="151"/>
      <c r="C56" s="154"/>
      <c r="D56" s="152"/>
      <c r="E56" s="154"/>
      <c r="F56" s="152"/>
      <c r="G56" s="153"/>
      <c r="H56" s="151"/>
      <c r="I56" s="153"/>
      <c r="J56" s="151"/>
      <c r="K56" s="153"/>
      <c r="L56" s="151"/>
      <c r="M56" s="155"/>
    </row>
    <row r="57" spans="2:13" x14ac:dyDescent="0.2">
      <c r="B57" s="151"/>
      <c r="C57" s="154"/>
      <c r="D57" s="152"/>
      <c r="E57" s="154"/>
      <c r="F57" s="152"/>
      <c r="G57" s="153"/>
      <c r="H57" s="151"/>
      <c r="I57" s="153"/>
      <c r="J57" s="151"/>
      <c r="K57" s="153"/>
      <c r="L57" s="151"/>
      <c r="M57" s="155"/>
    </row>
    <row r="58" spans="2:13" x14ac:dyDescent="0.2">
      <c r="B58" s="151"/>
      <c r="C58" s="154"/>
      <c r="D58" s="152"/>
      <c r="E58" s="154"/>
      <c r="F58" s="152"/>
      <c r="G58" s="153"/>
      <c r="H58" s="151"/>
      <c r="I58" s="153"/>
      <c r="J58" s="151"/>
      <c r="K58" s="153"/>
      <c r="L58" s="151"/>
      <c r="M58" s="155"/>
    </row>
    <row r="59" spans="2:13" x14ac:dyDescent="0.2">
      <c r="B59" s="151"/>
      <c r="C59" s="154"/>
      <c r="D59" s="152"/>
      <c r="E59" s="154"/>
      <c r="F59" s="152"/>
      <c r="G59" s="153"/>
      <c r="H59" s="151"/>
      <c r="I59" s="153"/>
      <c r="J59" s="151"/>
      <c r="K59" s="153"/>
      <c r="L59" s="151"/>
      <c r="M59" s="155"/>
    </row>
    <row r="60" spans="2:13" x14ac:dyDescent="0.2">
      <c r="B60" s="151"/>
      <c r="C60" s="154"/>
      <c r="D60" s="152"/>
      <c r="E60" s="154"/>
      <c r="F60" s="152"/>
      <c r="G60" s="153"/>
      <c r="H60" s="151"/>
      <c r="I60" s="153"/>
      <c r="J60" s="151"/>
      <c r="K60" s="153"/>
      <c r="L60" s="151"/>
      <c r="M60" s="155"/>
    </row>
    <row r="61" spans="2:13" x14ac:dyDescent="0.2">
      <c r="B61" s="151"/>
      <c r="C61" s="154"/>
      <c r="D61" s="152"/>
      <c r="E61" s="154"/>
      <c r="F61" s="152"/>
      <c r="G61" s="153"/>
      <c r="H61" s="151"/>
      <c r="I61" s="153"/>
      <c r="J61" s="151"/>
      <c r="K61" s="153"/>
      <c r="L61" s="151"/>
      <c r="M61" s="155"/>
    </row>
    <row r="62" spans="2:13" x14ac:dyDescent="0.2">
      <c r="B62" s="151"/>
      <c r="C62" s="154"/>
      <c r="D62" s="152"/>
      <c r="E62" s="154"/>
      <c r="F62" s="152"/>
      <c r="G62" s="153"/>
      <c r="H62" s="151"/>
      <c r="I62" s="153"/>
      <c r="J62" s="151"/>
      <c r="K62" s="153"/>
      <c r="L62" s="151"/>
      <c r="M62" s="155"/>
    </row>
    <row r="63" spans="2:13" x14ac:dyDescent="0.2">
      <c r="B63" s="151"/>
      <c r="C63" s="154"/>
      <c r="D63" s="152"/>
      <c r="E63" s="154"/>
      <c r="F63" s="152"/>
      <c r="G63" s="153"/>
      <c r="H63" s="151"/>
      <c r="I63" s="153"/>
      <c r="J63" s="151"/>
      <c r="K63" s="153"/>
      <c r="L63" s="151"/>
      <c r="M63" s="155"/>
    </row>
    <row r="64" spans="2:13" x14ac:dyDescent="0.2">
      <c r="B64" s="151"/>
      <c r="C64" s="154"/>
      <c r="D64" s="152"/>
      <c r="E64" s="154"/>
      <c r="F64" s="152"/>
      <c r="G64" s="153"/>
      <c r="H64" s="151"/>
      <c r="I64" s="153"/>
      <c r="J64" s="151"/>
      <c r="K64" s="153"/>
      <c r="L64" s="151"/>
      <c r="M64" s="155"/>
    </row>
    <row r="65" spans="2:13" x14ac:dyDescent="0.2">
      <c r="B65" s="151"/>
      <c r="C65" s="154"/>
      <c r="D65" s="152"/>
      <c r="E65" s="154"/>
      <c r="F65" s="152"/>
      <c r="G65" s="153"/>
      <c r="H65" s="151"/>
      <c r="I65" s="153"/>
      <c r="J65" s="151"/>
      <c r="K65" s="153"/>
      <c r="L65" s="151"/>
      <c r="M65" s="155"/>
    </row>
    <row r="66" spans="2:13" x14ac:dyDescent="0.2">
      <c r="B66" s="151"/>
      <c r="C66" s="154"/>
      <c r="D66" s="152"/>
      <c r="E66" s="154"/>
      <c r="F66" s="152"/>
      <c r="G66" s="153"/>
      <c r="H66" s="151"/>
      <c r="I66" s="153"/>
      <c r="J66" s="151"/>
      <c r="K66" s="153"/>
      <c r="L66" s="151"/>
      <c r="M66" s="155"/>
    </row>
    <row r="67" spans="2:13" x14ac:dyDescent="0.2">
      <c r="B67" s="151"/>
      <c r="C67" s="154"/>
      <c r="D67" s="152"/>
      <c r="E67" s="154"/>
      <c r="F67" s="152"/>
      <c r="G67" s="153"/>
      <c r="H67" s="151"/>
      <c r="I67" s="153"/>
      <c r="J67" s="151"/>
      <c r="K67" s="153"/>
      <c r="L67" s="151"/>
      <c r="M67" s="155"/>
    </row>
    <row r="68" spans="2:13" x14ac:dyDescent="0.2">
      <c r="B68" s="151"/>
      <c r="C68" s="154"/>
      <c r="D68" s="152"/>
      <c r="E68" s="154"/>
      <c r="F68" s="152"/>
      <c r="G68" s="153"/>
      <c r="H68" s="151"/>
      <c r="I68" s="153"/>
      <c r="J68" s="151"/>
      <c r="K68" s="153"/>
      <c r="L68" s="151"/>
      <c r="M68" s="155"/>
    </row>
    <row r="69" spans="2:13" x14ac:dyDescent="0.2">
      <c r="B69" s="151"/>
      <c r="C69" s="154"/>
      <c r="D69" s="152"/>
      <c r="E69" s="154"/>
      <c r="F69" s="152"/>
      <c r="G69" s="153"/>
      <c r="H69" s="151"/>
      <c r="I69" s="153"/>
      <c r="J69" s="151"/>
      <c r="K69" s="153"/>
      <c r="L69" s="151"/>
      <c r="M69" s="155"/>
    </row>
    <row r="70" spans="2:13" x14ac:dyDescent="0.2">
      <c r="B70" s="151"/>
      <c r="C70" s="154"/>
      <c r="D70" s="152"/>
      <c r="E70" s="154"/>
      <c r="F70" s="152"/>
      <c r="G70" s="153"/>
      <c r="H70" s="151"/>
      <c r="I70" s="153"/>
      <c r="J70" s="151"/>
      <c r="K70" s="153"/>
      <c r="L70" s="151"/>
      <c r="M70" s="155"/>
    </row>
    <row r="71" spans="2:13" x14ac:dyDescent="0.2">
      <c r="B71" s="151"/>
      <c r="C71" s="154"/>
      <c r="D71" s="152"/>
      <c r="E71" s="154"/>
      <c r="F71" s="152"/>
      <c r="G71" s="153"/>
      <c r="H71" s="151"/>
      <c r="I71" s="153"/>
      <c r="J71" s="151"/>
      <c r="K71" s="153"/>
      <c r="L71" s="151"/>
      <c r="M71" s="155"/>
    </row>
    <row r="72" spans="2:13" x14ac:dyDescent="0.2">
      <c r="B72" s="151"/>
      <c r="C72" s="154"/>
      <c r="D72" s="152"/>
      <c r="E72" s="154"/>
      <c r="F72" s="152"/>
      <c r="G72" s="153"/>
      <c r="H72" s="151"/>
      <c r="I72" s="153"/>
      <c r="J72" s="151"/>
      <c r="K72" s="153"/>
      <c r="L72" s="151"/>
      <c r="M72" s="155"/>
    </row>
    <row r="73" spans="2:13" x14ac:dyDescent="0.2">
      <c r="B73" s="151"/>
      <c r="C73" s="154"/>
      <c r="D73" s="152"/>
      <c r="E73" s="154"/>
      <c r="F73" s="152"/>
      <c r="G73" s="153"/>
      <c r="H73" s="151"/>
      <c r="I73" s="153"/>
      <c r="J73" s="151"/>
      <c r="K73" s="153"/>
      <c r="L73" s="151"/>
      <c r="M73" s="155"/>
    </row>
    <row r="74" spans="2:13" x14ac:dyDescent="0.2">
      <c r="B74" s="151"/>
      <c r="C74" s="154"/>
      <c r="D74" s="152"/>
      <c r="E74" s="154"/>
      <c r="F74" s="152"/>
      <c r="G74" s="153"/>
      <c r="H74" s="151"/>
      <c r="I74" s="153"/>
      <c r="J74" s="151"/>
      <c r="K74" s="153"/>
      <c r="L74" s="151"/>
      <c r="M74" s="155"/>
    </row>
    <row r="75" spans="2:13" x14ac:dyDescent="0.2">
      <c r="B75" s="151"/>
      <c r="C75" s="154"/>
      <c r="D75" s="152"/>
      <c r="E75" s="154"/>
      <c r="F75" s="152"/>
      <c r="G75" s="153"/>
      <c r="H75" s="151"/>
      <c r="I75" s="153"/>
      <c r="J75" s="151"/>
      <c r="K75" s="153"/>
      <c r="L75" s="151"/>
      <c r="M75" s="155"/>
    </row>
    <row r="76" spans="2:13" x14ac:dyDescent="0.2">
      <c r="B76" s="151"/>
      <c r="C76" s="154"/>
      <c r="D76" s="152"/>
      <c r="E76" s="154"/>
      <c r="F76" s="152"/>
      <c r="G76" s="153"/>
      <c r="H76" s="151"/>
      <c r="I76" s="153"/>
      <c r="J76" s="151"/>
      <c r="K76" s="153"/>
      <c r="L76" s="151"/>
      <c r="M76" s="155"/>
    </row>
    <row r="77" spans="2:13" x14ac:dyDescent="0.2">
      <c r="B77" s="151"/>
      <c r="C77" s="154"/>
      <c r="D77" s="152"/>
      <c r="E77" s="154"/>
      <c r="F77" s="152"/>
      <c r="G77" s="153"/>
      <c r="H77" s="151"/>
      <c r="I77" s="153"/>
      <c r="J77" s="151"/>
      <c r="K77" s="153"/>
      <c r="L77" s="151"/>
      <c r="M77" s="155"/>
    </row>
    <row r="78" spans="2:13" x14ac:dyDescent="0.2">
      <c r="B78" s="151"/>
      <c r="C78" s="154"/>
      <c r="D78" s="152"/>
      <c r="E78" s="154"/>
      <c r="F78" s="152"/>
      <c r="G78" s="153"/>
      <c r="H78" s="151"/>
      <c r="I78" s="153"/>
      <c r="J78" s="151"/>
      <c r="K78" s="153"/>
      <c r="L78" s="151"/>
      <c r="M78" s="155"/>
    </row>
    <row r="79" spans="2:13" x14ac:dyDescent="0.2">
      <c r="B79" s="151"/>
      <c r="C79" s="154"/>
      <c r="D79" s="152"/>
      <c r="E79" s="154"/>
      <c r="F79" s="152"/>
      <c r="G79" s="153"/>
      <c r="H79" s="151"/>
      <c r="I79" s="153"/>
      <c r="J79" s="151"/>
      <c r="K79" s="153"/>
      <c r="L79" s="151"/>
      <c r="M79" s="155"/>
    </row>
    <row r="80" spans="2:13" x14ac:dyDescent="0.2">
      <c r="B80" s="151"/>
      <c r="C80" s="154"/>
      <c r="D80" s="152"/>
      <c r="E80" s="154"/>
      <c r="F80" s="152"/>
      <c r="G80" s="153"/>
      <c r="H80" s="151"/>
      <c r="I80" s="153"/>
      <c r="J80" s="151"/>
      <c r="K80" s="153"/>
      <c r="L80" s="151"/>
      <c r="M80" s="155"/>
    </row>
    <row r="81" spans="2:13" x14ac:dyDescent="0.2">
      <c r="B81" s="151"/>
      <c r="C81" s="154"/>
      <c r="D81" s="152"/>
      <c r="E81" s="154"/>
      <c r="F81" s="152"/>
      <c r="G81" s="153"/>
      <c r="H81" s="151"/>
      <c r="I81" s="153"/>
      <c r="J81" s="151"/>
      <c r="K81" s="153"/>
      <c r="L81" s="151"/>
      <c r="M81" s="155"/>
    </row>
    <row r="82" spans="2:13" x14ac:dyDescent="0.2">
      <c r="B82" s="151"/>
      <c r="C82" s="154"/>
      <c r="D82" s="152"/>
      <c r="E82" s="154"/>
      <c r="F82" s="152"/>
      <c r="G82" s="153"/>
      <c r="H82" s="151"/>
      <c r="I82" s="153"/>
      <c r="J82" s="151"/>
      <c r="K82" s="153"/>
      <c r="L82" s="151"/>
      <c r="M82" s="155"/>
    </row>
    <row r="83" spans="2:13" x14ac:dyDescent="0.2">
      <c r="B83" s="151"/>
      <c r="C83" s="154"/>
      <c r="D83" s="152"/>
      <c r="E83" s="154"/>
      <c r="F83" s="152"/>
      <c r="G83" s="153"/>
      <c r="H83" s="151"/>
      <c r="I83" s="153"/>
      <c r="J83" s="151"/>
      <c r="K83" s="153"/>
      <c r="L83" s="151"/>
      <c r="M83" s="155"/>
    </row>
    <row r="84" spans="2:13" x14ac:dyDescent="0.2">
      <c r="B84" s="151"/>
      <c r="C84" s="154"/>
      <c r="D84" s="152"/>
      <c r="E84" s="154"/>
      <c r="F84" s="152"/>
      <c r="G84" s="153"/>
      <c r="H84" s="151"/>
      <c r="I84" s="153"/>
      <c r="J84" s="151"/>
      <c r="K84" s="153"/>
      <c r="L84" s="151"/>
      <c r="M84" s="155"/>
    </row>
    <row r="85" spans="2:13" x14ac:dyDescent="0.2">
      <c r="B85" s="151"/>
      <c r="C85" s="154"/>
      <c r="D85" s="152"/>
      <c r="E85" s="154"/>
      <c r="F85" s="152"/>
      <c r="G85" s="153"/>
      <c r="H85" s="151"/>
      <c r="I85" s="153"/>
      <c r="J85" s="151"/>
      <c r="K85" s="153"/>
      <c r="L85" s="151"/>
      <c r="M85" s="155"/>
    </row>
    <row r="86" spans="2:13" x14ac:dyDescent="0.2">
      <c r="B86" s="151"/>
      <c r="C86" s="154"/>
      <c r="D86" s="152"/>
      <c r="E86" s="154"/>
      <c r="F86" s="152"/>
      <c r="G86" s="153"/>
      <c r="H86" s="151"/>
      <c r="I86" s="153"/>
      <c r="J86" s="151"/>
      <c r="K86" s="153"/>
      <c r="L86" s="151"/>
      <c r="M86" s="155"/>
    </row>
    <row r="87" spans="2:13" x14ac:dyDescent="0.2">
      <c r="B87" s="151"/>
      <c r="C87" s="154"/>
      <c r="D87" s="152"/>
      <c r="E87" s="154"/>
      <c r="F87" s="152"/>
      <c r="G87" s="153"/>
      <c r="H87" s="151"/>
      <c r="I87" s="153"/>
      <c r="J87" s="151"/>
      <c r="K87" s="153"/>
      <c r="L87" s="151"/>
      <c r="M87" s="155"/>
    </row>
    <row r="88" spans="2:13" x14ac:dyDescent="0.2">
      <c r="B88" s="151"/>
      <c r="C88" s="154"/>
      <c r="D88" s="152"/>
      <c r="E88" s="154"/>
      <c r="F88" s="152"/>
      <c r="G88" s="153"/>
      <c r="H88" s="151"/>
      <c r="I88" s="153"/>
      <c r="J88" s="151"/>
      <c r="K88" s="153"/>
      <c r="L88" s="151"/>
      <c r="M88" s="155"/>
    </row>
    <row r="89" spans="2:13" x14ac:dyDescent="0.2">
      <c r="B89" s="151"/>
      <c r="C89" s="154"/>
      <c r="D89" s="152"/>
      <c r="E89" s="154"/>
      <c r="F89" s="152"/>
      <c r="G89" s="153"/>
      <c r="H89" s="151"/>
      <c r="I89" s="153"/>
      <c r="J89" s="151"/>
      <c r="K89" s="153"/>
      <c r="L89" s="151"/>
      <c r="M89" s="155"/>
    </row>
    <row r="90" spans="2:13" x14ac:dyDescent="0.2">
      <c r="B90" s="151"/>
      <c r="C90" s="154"/>
      <c r="D90" s="152"/>
      <c r="E90" s="154"/>
      <c r="F90" s="152"/>
      <c r="G90" s="153"/>
      <c r="H90" s="151"/>
      <c r="I90" s="153"/>
      <c r="J90" s="151"/>
      <c r="K90" s="153"/>
      <c r="L90" s="151"/>
      <c r="M90" s="155"/>
    </row>
    <row r="91" spans="2:13" x14ac:dyDescent="0.2">
      <c r="B91" s="151"/>
      <c r="C91" s="154"/>
      <c r="D91" s="152"/>
      <c r="E91" s="154"/>
      <c r="F91" s="152"/>
      <c r="G91" s="153"/>
      <c r="H91" s="151"/>
      <c r="I91" s="153"/>
      <c r="J91" s="151"/>
      <c r="K91" s="153"/>
      <c r="L91" s="151"/>
      <c r="M91" s="155"/>
    </row>
    <row r="92" spans="2:13" x14ac:dyDescent="0.2">
      <c r="B92" s="151"/>
      <c r="C92" s="154"/>
      <c r="D92" s="152"/>
      <c r="E92" s="154"/>
      <c r="F92" s="152"/>
      <c r="G92" s="153"/>
      <c r="H92" s="151"/>
      <c r="I92" s="153"/>
      <c r="J92" s="151"/>
      <c r="K92" s="153"/>
      <c r="L92" s="151"/>
      <c r="M92" s="155"/>
    </row>
    <row r="93" spans="2:13" x14ac:dyDescent="0.2">
      <c r="B93" s="151"/>
      <c r="C93" s="154"/>
      <c r="D93" s="152"/>
      <c r="E93" s="154"/>
      <c r="F93" s="152"/>
      <c r="G93" s="153"/>
      <c r="H93" s="151"/>
      <c r="I93" s="153"/>
      <c r="J93" s="151"/>
      <c r="K93" s="153"/>
      <c r="L93" s="151"/>
      <c r="M93" s="155"/>
    </row>
    <row r="94" spans="2:13" x14ac:dyDescent="0.2">
      <c r="B94" s="151"/>
      <c r="C94" s="154"/>
      <c r="D94" s="152"/>
      <c r="E94" s="154"/>
      <c r="F94" s="152"/>
      <c r="G94" s="153"/>
      <c r="H94" s="151"/>
      <c r="I94" s="153"/>
      <c r="J94" s="151"/>
      <c r="K94" s="153"/>
      <c r="L94" s="151"/>
      <c r="M94" s="155"/>
    </row>
    <row r="95" spans="2:13" x14ac:dyDescent="0.2">
      <c r="B95" s="151"/>
      <c r="C95" s="154"/>
      <c r="D95" s="152"/>
      <c r="E95" s="154"/>
      <c r="F95" s="152"/>
      <c r="G95" s="153"/>
      <c r="H95" s="151"/>
      <c r="I95" s="153"/>
      <c r="J95" s="151"/>
      <c r="K95" s="153"/>
      <c r="L95" s="151"/>
      <c r="M95" s="155"/>
    </row>
    <row r="96" spans="2:13" x14ac:dyDescent="0.2">
      <c r="B96" s="151"/>
      <c r="C96" s="154"/>
      <c r="D96" s="152"/>
      <c r="E96" s="154"/>
      <c r="F96" s="152"/>
      <c r="G96" s="153"/>
      <c r="H96" s="151"/>
      <c r="I96" s="153"/>
      <c r="J96" s="151"/>
      <c r="K96" s="153"/>
      <c r="L96" s="151"/>
      <c r="M96" s="155"/>
    </row>
    <row r="97" spans="2:13" x14ac:dyDescent="0.2">
      <c r="B97" s="151"/>
      <c r="C97" s="154"/>
      <c r="D97" s="152"/>
      <c r="E97" s="154"/>
      <c r="F97" s="152"/>
      <c r="G97" s="153"/>
      <c r="H97" s="151"/>
      <c r="I97" s="153"/>
      <c r="J97" s="151"/>
      <c r="K97" s="153"/>
      <c r="L97" s="151"/>
      <c r="M97" s="155"/>
    </row>
    <row r="98" spans="2:13" x14ac:dyDescent="0.2">
      <c r="B98" s="151"/>
      <c r="C98" s="154"/>
      <c r="D98" s="152"/>
      <c r="E98" s="154"/>
      <c r="F98" s="152"/>
      <c r="G98" s="153"/>
      <c r="H98" s="151"/>
      <c r="I98" s="153"/>
      <c r="J98" s="151"/>
      <c r="K98" s="153"/>
      <c r="L98" s="151"/>
      <c r="M98" s="155"/>
    </row>
    <row r="99" spans="2:13" x14ac:dyDescent="0.2">
      <c r="B99" s="151"/>
      <c r="C99" s="154"/>
      <c r="D99" s="152"/>
      <c r="E99" s="154"/>
      <c r="F99" s="152"/>
      <c r="G99" s="153"/>
      <c r="H99" s="151"/>
      <c r="I99" s="153"/>
      <c r="J99" s="151"/>
      <c r="K99" s="153"/>
      <c r="L99" s="151"/>
      <c r="M99" s="155"/>
    </row>
    <row r="100" spans="2:13" x14ac:dyDescent="0.2">
      <c r="B100" s="151"/>
      <c r="C100" s="154"/>
      <c r="D100" s="152"/>
      <c r="E100" s="154"/>
      <c r="F100" s="152"/>
      <c r="G100" s="153"/>
      <c r="H100" s="151"/>
      <c r="I100" s="153"/>
      <c r="J100" s="151"/>
      <c r="K100" s="153"/>
      <c r="L100" s="151"/>
      <c r="M100" s="155"/>
    </row>
    <row r="101" spans="2:13" x14ac:dyDescent="0.2">
      <c r="B101" s="151"/>
      <c r="C101" s="154"/>
      <c r="D101" s="152"/>
      <c r="E101" s="154"/>
      <c r="F101" s="152"/>
      <c r="G101" s="153"/>
      <c r="H101" s="151"/>
      <c r="I101" s="153"/>
      <c r="J101" s="151"/>
      <c r="K101" s="153"/>
      <c r="L101" s="151"/>
      <c r="M101" s="155"/>
    </row>
    <row r="102" spans="2:13" x14ac:dyDescent="0.2">
      <c r="B102" s="151"/>
      <c r="C102" s="154"/>
      <c r="D102" s="152"/>
      <c r="E102" s="154"/>
      <c r="F102" s="152"/>
      <c r="G102" s="153"/>
      <c r="H102" s="151"/>
      <c r="I102" s="153"/>
      <c r="J102" s="151"/>
      <c r="K102" s="153"/>
      <c r="L102" s="151"/>
      <c r="M102" s="155"/>
    </row>
    <row r="103" spans="2:13" x14ac:dyDescent="0.2">
      <c r="B103" s="151"/>
      <c r="C103" s="154"/>
      <c r="D103" s="152"/>
      <c r="E103" s="154"/>
      <c r="F103" s="152"/>
      <c r="G103" s="153"/>
      <c r="H103" s="151"/>
      <c r="I103" s="153"/>
      <c r="J103" s="151"/>
      <c r="K103" s="153"/>
      <c r="L103" s="151"/>
      <c r="M103" s="155"/>
    </row>
    <row r="104" spans="2:13" x14ac:dyDescent="0.2">
      <c r="B104" s="151"/>
      <c r="C104" s="154"/>
      <c r="D104" s="152"/>
      <c r="E104" s="154"/>
      <c r="F104" s="152"/>
      <c r="G104" s="153"/>
      <c r="H104" s="151"/>
      <c r="I104" s="153"/>
      <c r="J104" s="151"/>
      <c r="K104" s="153"/>
      <c r="L104" s="151"/>
      <c r="M104" s="155"/>
    </row>
    <row r="105" spans="2:13" x14ac:dyDescent="0.2">
      <c r="B105" s="151"/>
      <c r="C105" s="154"/>
      <c r="D105" s="152"/>
      <c r="E105" s="154"/>
      <c r="F105" s="152"/>
      <c r="G105" s="153"/>
      <c r="H105" s="151"/>
      <c r="I105" s="153"/>
      <c r="J105" s="151"/>
      <c r="K105" s="153"/>
      <c r="L105" s="151"/>
      <c r="M105" s="155"/>
    </row>
    <row r="106" spans="2:13" x14ac:dyDescent="0.2">
      <c r="B106" s="151"/>
      <c r="C106" s="154"/>
      <c r="D106" s="152"/>
      <c r="E106" s="154"/>
      <c r="F106" s="152"/>
      <c r="G106" s="153"/>
      <c r="H106" s="151"/>
      <c r="I106" s="153"/>
      <c r="J106" s="151"/>
      <c r="K106" s="153"/>
      <c r="L106" s="151"/>
      <c r="M106" s="155"/>
    </row>
    <row r="107" spans="2:13" x14ac:dyDescent="0.2">
      <c r="B107" s="151"/>
      <c r="C107" s="154"/>
      <c r="D107" s="152"/>
      <c r="E107" s="154"/>
      <c r="F107" s="152"/>
      <c r="G107" s="153"/>
      <c r="H107" s="151"/>
      <c r="I107" s="153"/>
      <c r="J107" s="151"/>
      <c r="K107" s="153"/>
      <c r="L107" s="151"/>
      <c r="M107" s="155"/>
    </row>
    <row r="108" spans="2:13" x14ac:dyDescent="0.2">
      <c r="B108" s="151"/>
      <c r="C108" s="154"/>
      <c r="D108" s="152"/>
      <c r="E108" s="154"/>
      <c r="F108" s="152"/>
      <c r="G108" s="153"/>
      <c r="H108" s="151"/>
      <c r="I108" s="153"/>
      <c r="J108" s="151"/>
      <c r="K108" s="153"/>
      <c r="L108" s="151"/>
      <c r="M108" s="155"/>
    </row>
    <row r="109" spans="2:13" x14ac:dyDescent="0.2">
      <c r="B109" s="151"/>
      <c r="C109" s="154"/>
      <c r="D109" s="152"/>
      <c r="E109" s="154"/>
      <c r="F109" s="152"/>
      <c r="G109" s="153"/>
      <c r="H109" s="151"/>
      <c r="I109" s="153"/>
      <c r="J109" s="151"/>
      <c r="K109" s="153"/>
      <c r="L109" s="151"/>
      <c r="M109" s="155"/>
    </row>
    <row r="110" spans="2:13" x14ac:dyDescent="0.2">
      <c r="B110" s="151"/>
      <c r="C110" s="154"/>
      <c r="D110" s="152"/>
      <c r="E110" s="154"/>
      <c r="F110" s="152"/>
      <c r="G110" s="153"/>
      <c r="H110" s="151"/>
      <c r="I110" s="153"/>
      <c r="J110" s="151"/>
      <c r="K110" s="153"/>
      <c r="L110" s="151"/>
      <c r="M110" s="155"/>
    </row>
    <row r="111" spans="2:13" x14ac:dyDescent="0.2">
      <c r="B111" s="151"/>
      <c r="C111" s="154"/>
      <c r="D111" s="152"/>
      <c r="E111" s="154"/>
      <c r="F111" s="152"/>
      <c r="G111" s="153"/>
      <c r="H111" s="151"/>
      <c r="I111" s="153"/>
      <c r="J111" s="151"/>
      <c r="K111" s="153"/>
      <c r="L111" s="151"/>
      <c r="M111" s="155"/>
    </row>
    <row r="112" spans="2:13" x14ac:dyDescent="0.2">
      <c r="B112" s="151"/>
      <c r="C112" s="154"/>
      <c r="D112" s="152"/>
      <c r="E112" s="154"/>
      <c r="F112" s="152"/>
      <c r="G112" s="153"/>
      <c r="H112" s="151"/>
      <c r="I112" s="153"/>
      <c r="J112" s="151"/>
      <c r="K112" s="153"/>
      <c r="L112" s="151"/>
      <c r="M112" s="155"/>
    </row>
    <row r="113" spans="2:13" x14ac:dyDescent="0.2">
      <c r="B113" s="151"/>
      <c r="C113" s="154"/>
      <c r="D113" s="152"/>
      <c r="E113" s="154"/>
      <c r="F113" s="152"/>
      <c r="G113" s="153"/>
      <c r="H113" s="151"/>
      <c r="I113" s="153"/>
      <c r="J113" s="151"/>
      <c r="K113" s="153"/>
      <c r="L113" s="151"/>
      <c r="M113" s="155"/>
    </row>
    <row r="114" spans="2:13" x14ac:dyDescent="0.2">
      <c r="B114" s="151"/>
      <c r="C114" s="154"/>
      <c r="D114" s="152"/>
      <c r="E114" s="154"/>
      <c r="F114" s="152"/>
      <c r="G114" s="153"/>
      <c r="H114" s="151"/>
      <c r="I114" s="153"/>
      <c r="J114" s="151"/>
      <c r="K114" s="153"/>
      <c r="L114" s="151"/>
      <c r="M114" s="155"/>
    </row>
    <row r="115" spans="2:13" x14ac:dyDescent="0.2">
      <c r="B115" s="151"/>
      <c r="C115" s="154"/>
      <c r="D115" s="152"/>
      <c r="E115" s="154"/>
      <c r="F115" s="152"/>
      <c r="G115" s="153"/>
      <c r="H115" s="151"/>
      <c r="I115" s="153"/>
      <c r="J115" s="151"/>
      <c r="K115" s="153"/>
      <c r="L115" s="151"/>
      <c r="M115" s="155"/>
    </row>
    <row r="116" spans="2:13" x14ac:dyDescent="0.2">
      <c r="B116" s="151"/>
      <c r="C116" s="154"/>
      <c r="D116" s="152"/>
      <c r="E116" s="154"/>
      <c r="F116" s="152"/>
      <c r="G116" s="153"/>
      <c r="H116" s="151"/>
      <c r="I116" s="153"/>
      <c r="J116" s="151"/>
      <c r="K116" s="153"/>
      <c r="L116" s="151"/>
      <c r="M116" s="155"/>
    </row>
    <row r="117" spans="2:13" x14ac:dyDescent="0.2">
      <c r="B117" s="151"/>
      <c r="C117" s="154"/>
      <c r="D117" s="152"/>
      <c r="E117" s="154"/>
      <c r="F117" s="152"/>
      <c r="G117" s="153"/>
      <c r="H117" s="151"/>
      <c r="I117" s="153"/>
      <c r="J117" s="151"/>
      <c r="K117" s="153"/>
      <c r="L117" s="151"/>
      <c r="M117" s="155"/>
    </row>
    <row r="118" spans="2:13" x14ac:dyDescent="0.2">
      <c r="B118" s="151"/>
      <c r="C118" s="154"/>
      <c r="D118" s="152"/>
      <c r="E118" s="154"/>
      <c r="F118" s="152"/>
      <c r="G118" s="153"/>
      <c r="H118" s="151"/>
      <c r="I118" s="153"/>
      <c r="J118" s="151"/>
      <c r="K118" s="153"/>
      <c r="L118" s="151"/>
      <c r="M118" s="155"/>
    </row>
    <row r="119" spans="2:13" x14ac:dyDescent="0.2">
      <c r="B119" s="151"/>
      <c r="C119" s="154"/>
      <c r="D119" s="152"/>
      <c r="E119" s="154"/>
      <c r="F119" s="152"/>
      <c r="G119" s="153"/>
      <c r="H119" s="151"/>
      <c r="I119" s="153"/>
      <c r="J119" s="151"/>
      <c r="K119" s="153"/>
      <c r="L119" s="151"/>
      <c r="M119" s="155"/>
    </row>
    <row r="120" spans="2:13" x14ac:dyDescent="0.2">
      <c r="B120" s="151"/>
      <c r="C120" s="154"/>
      <c r="D120" s="152"/>
      <c r="E120" s="154"/>
      <c r="F120" s="152"/>
      <c r="G120" s="153"/>
      <c r="H120" s="151"/>
      <c r="I120" s="153"/>
      <c r="J120" s="151"/>
      <c r="K120" s="153"/>
      <c r="L120" s="151"/>
      <c r="M120" s="155"/>
    </row>
    <row r="121" spans="2:13" x14ac:dyDescent="0.2">
      <c r="B121" s="151"/>
      <c r="C121" s="154"/>
      <c r="D121" s="152"/>
      <c r="E121" s="154"/>
      <c r="F121" s="152"/>
      <c r="G121" s="153"/>
      <c r="H121" s="151"/>
      <c r="I121" s="153"/>
      <c r="J121" s="151"/>
      <c r="K121" s="153"/>
      <c r="L121" s="151"/>
      <c r="M121" s="155"/>
    </row>
    <row r="122" spans="2:13" x14ac:dyDescent="0.2">
      <c r="B122" s="151"/>
      <c r="C122" s="154"/>
      <c r="D122" s="152"/>
      <c r="E122" s="154"/>
      <c r="F122" s="152"/>
      <c r="G122" s="153"/>
      <c r="H122" s="151"/>
      <c r="I122" s="153"/>
      <c r="J122" s="151"/>
      <c r="K122" s="153"/>
      <c r="L122" s="151"/>
      <c r="M122" s="155"/>
    </row>
    <row r="123" spans="2:13" x14ac:dyDescent="0.2">
      <c r="B123" s="151"/>
      <c r="C123" s="154"/>
      <c r="D123" s="152"/>
      <c r="E123" s="154"/>
      <c r="F123" s="152"/>
      <c r="G123" s="153"/>
      <c r="H123" s="151"/>
      <c r="I123" s="153"/>
      <c r="J123" s="151"/>
      <c r="K123" s="153"/>
      <c r="L123" s="151"/>
      <c r="M123" s="155"/>
    </row>
    <row r="124" spans="2:13" x14ac:dyDescent="0.2">
      <c r="B124" s="151"/>
      <c r="C124" s="154"/>
      <c r="D124" s="152"/>
      <c r="E124" s="154"/>
      <c r="F124" s="152"/>
      <c r="G124" s="153"/>
      <c r="H124" s="151"/>
      <c r="I124" s="153"/>
      <c r="J124" s="151"/>
      <c r="K124" s="153"/>
      <c r="L124" s="151"/>
      <c r="M124" s="155"/>
    </row>
    <row r="125" spans="2:13" x14ac:dyDescent="0.2">
      <c r="B125" s="151"/>
      <c r="C125" s="154"/>
      <c r="D125" s="152"/>
      <c r="E125" s="154"/>
      <c r="F125" s="152"/>
      <c r="G125" s="153"/>
      <c r="H125" s="151"/>
      <c r="I125" s="153"/>
      <c r="J125" s="151"/>
      <c r="K125" s="153"/>
      <c r="L125" s="151"/>
      <c r="M125" s="155"/>
    </row>
    <row r="126" spans="2:13" x14ac:dyDescent="0.2">
      <c r="B126" s="151"/>
      <c r="C126" s="154"/>
      <c r="D126" s="152"/>
      <c r="E126" s="154"/>
      <c r="F126" s="152"/>
      <c r="G126" s="153"/>
      <c r="H126" s="151"/>
      <c r="I126" s="153"/>
      <c r="J126" s="151"/>
      <c r="K126" s="153"/>
      <c r="L126" s="151"/>
      <c r="M126" s="155"/>
    </row>
    <row r="127" spans="2:13" x14ac:dyDescent="0.2">
      <c r="B127" s="151"/>
      <c r="C127" s="154"/>
      <c r="D127" s="152"/>
      <c r="E127" s="154"/>
      <c r="F127" s="152"/>
      <c r="G127" s="153"/>
      <c r="H127" s="151"/>
      <c r="I127" s="153"/>
      <c r="J127" s="151"/>
      <c r="K127" s="153"/>
      <c r="L127" s="151"/>
      <c r="M127" s="155"/>
    </row>
    <row r="128" spans="2:13" x14ac:dyDescent="0.2">
      <c r="B128" s="151"/>
      <c r="C128" s="154"/>
      <c r="D128" s="152"/>
      <c r="E128" s="154"/>
      <c r="F128" s="152"/>
      <c r="G128" s="153"/>
      <c r="H128" s="151"/>
      <c r="I128" s="153"/>
      <c r="J128" s="151"/>
      <c r="K128" s="153"/>
      <c r="L128" s="151"/>
      <c r="M128" s="155"/>
    </row>
    <row r="129" spans="2:13" x14ac:dyDescent="0.2">
      <c r="B129" s="151"/>
      <c r="C129" s="154"/>
      <c r="D129" s="152"/>
      <c r="E129" s="154"/>
      <c r="F129" s="152"/>
      <c r="G129" s="153"/>
      <c r="H129" s="151"/>
      <c r="I129" s="153"/>
      <c r="J129" s="151"/>
      <c r="K129" s="153"/>
      <c r="L129" s="151"/>
      <c r="M129" s="155"/>
    </row>
    <row r="130" spans="2:13" x14ac:dyDescent="0.2">
      <c r="B130" s="151"/>
      <c r="C130" s="154"/>
      <c r="D130" s="152"/>
      <c r="E130" s="154"/>
      <c r="F130" s="152"/>
      <c r="G130" s="153"/>
      <c r="H130" s="151"/>
      <c r="I130" s="153"/>
      <c r="J130" s="151"/>
      <c r="K130" s="153"/>
      <c r="L130" s="151"/>
      <c r="M130" s="155"/>
    </row>
    <row r="131" spans="2:13" x14ac:dyDescent="0.2">
      <c r="B131" s="151"/>
      <c r="C131" s="154"/>
      <c r="D131" s="152"/>
      <c r="E131" s="154"/>
      <c r="F131" s="152"/>
      <c r="G131" s="153"/>
      <c r="H131" s="151"/>
      <c r="I131" s="153"/>
      <c r="J131" s="151"/>
      <c r="K131" s="153"/>
      <c r="L131" s="151"/>
      <c r="M131" s="155"/>
    </row>
    <row r="132" spans="2:13" x14ac:dyDescent="0.2">
      <c r="B132" s="151"/>
      <c r="C132" s="154"/>
      <c r="D132" s="152"/>
      <c r="E132" s="154"/>
      <c r="F132" s="152"/>
      <c r="G132" s="153"/>
      <c r="H132" s="151"/>
      <c r="I132" s="153"/>
      <c r="J132" s="151"/>
      <c r="K132" s="153"/>
      <c r="L132" s="151"/>
      <c r="M132" s="155"/>
    </row>
    <row r="133" spans="2:13" x14ac:dyDescent="0.2">
      <c r="B133" s="151"/>
      <c r="C133" s="154"/>
      <c r="D133" s="152"/>
      <c r="E133" s="154"/>
      <c r="F133" s="152"/>
      <c r="G133" s="153"/>
      <c r="H133" s="151"/>
      <c r="I133" s="153"/>
      <c r="J133" s="151"/>
      <c r="K133" s="153"/>
      <c r="L133" s="151"/>
      <c r="M133" s="155"/>
    </row>
    <row r="134" spans="2:13" x14ac:dyDescent="0.2">
      <c r="B134" s="151"/>
      <c r="C134" s="154"/>
      <c r="D134" s="152"/>
      <c r="E134" s="154"/>
      <c r="F134" s="152"/>
      <c r="G134" s="153"/>
      <c r="H134" s="151"/>
      <c r="I134" s="153"/>
      <c r="J134" s="151"/>
      <c r="K134" s="153"/>
      <c r="L134" s="151"/>
      <c r="M134" s="155"/>
    </row>
    <row r="135" spans="2:13" x14ac:dyDescent="0.2">
      <c r="B135" s="151"/>
      <c r="C135" s="154"/>
      <c r="D135" s="152"/>
      <c r="E135" s="154"/>
      <c r="F135" s="152"/>
      <c r="G135" s="153"/>
      <c r="H135" s="151"/>
      <c r="I135" s="153"/>
      <c r="J135" s="151"/>
      <c r="K135" s="153"/>
      <c r="L135" s="151"/>
      <c r="M135" s="155"/>
    </row>
    <row r="136" spans="2:13" x14ac:dyDescent="0.2">
      <c r="B136" s="151"/>
      <c r="C136" s="154"/>
      <c r="D136" s="152"/>
      <c r="E136" s="154"/>
      <c r="F136" s="152"/>
      <c r="G136" s="153"/>
      <c r="H136" s="151"/>
      <c r="I136" s="153"/>
      <c r="J136" s="151"/>
      <c r="K136" s="153"/>
      <c r="L136" s="151"/>
      <c r="M136" s="155"/>
    </row>
    <row r="137" spans="2:13" x14ac:dyDescent="0.2">
      <c r="B137" s="151"/>
      <c r="C137" s="154"/>
      <c r="D137" s="152"/>
      <c r="E137" s="154"/>
      <c r="F137" s="152"/>
      <c r="G137" s="153"/>
      <c r="H137" s="151"/>
      <c r="I137" s="153"/>
      <c r="J137" s="151"/>
      <c r="K137" s="153"/>
      <c r="L137" s="151"/>
      <c r="M137" s="155"/>
    </row>
    <row r="138" spans="2:13" x14ac:dyDescent="0.2">
      <c r="B138" s="151"/>
      <c r="C138" s="154"/>
      <c r="D138" s="152"/>
      <c r="E138" s="154"/>
      <c r="F138" s="152"/>
      <c r="G138" s="153"/>
      <c r="H138" s="151"/>
      <c r="I138" s="153"/>
      <c r="J138" s="151"/>
      <c r="K138" s="153"/>
      <c r="L138" s="151"/>
      <c r="M138" s="155"/>
    </row>
    <row r="139" spans="2:13" x14ac:dyDescent="0.2">
      <c r="B139" s="151"/>
      <c r="C139" s="154"/>
      <c r="D139" s="152"/>
      <c r="E139" s="154"/>
      <c r="F139" s="152"/>
      <c r="G139" s="153"/>
      <c r="H139" s="151"/>
      <c r="I139" s="153"/>
      <c r="J139" s="151"/>
      <c r="K139" s="153"/>
      <c r="L139" s="151"/>
      <c r="M139" s="155"/>
    </row>
    <row r="140" spans="2:13" x14ac:dyDescent="0.2">
      <c r="B140" s="151"/>
      <c r="C140" s="154"/>
      <c r="D140" s="152"/>
      <c r="E140" s="154"/>
      <c r="F140" s="152"/>
      <c r="G140" s="153"/>
      <c r="H140" s="151"/>
      <c r="I140" s="153"/>
      <c r="J140" s="151"/>
      <c r="K140" s="153"/>
      <c r="L140" s="151"/>
      <c r="M140" s="155"/>
    </row>
    <row r="141" spans="2:13" x14ac:dyDescent="0.2">
      <c r="B141" s="151"/>
      <c r="C141" s="154"/>
      <c r="D141" s="152"/>
      <c r="E141" s="154"/>
      <c r="F141" s="152"/>
      <c r="G141" s="153"/>
      <c r="H141" s="151"/>
      <c r="I141" s="153"/>
      <c r="J141" s="151"/>
      <c r="K141" s="153"/>
      <c r="L141" s="151"/>
      <c r="M141" s="155"/>
    </row>
    <row r="142" spans="2:13" x14ac:dyDescent="0.2">
      <c r="B142" s="151"/>
      <c r="C142" s="154"/>
      <c r="D142" s="152"/>
      <c r="E142" s="154"/>
      <c r="F142" s="152"/>
      <c r="G142" s="153"/>
      <c r="H142" s="151"/>
      <c r="I142" s="153"/>
      <c r="J142" s="151"/>
      <c r="K142" s="153"/>
      <c r="L142" s="151"/>
      <c r="M142" s="155"/>
    </row>
    <row r="143" spans="2:13" x14ac:dyDescent="0.2">
      <c r="B143" s="151"/>
      <c r="C143" s="154"/>
      <c r="D143" s="152"/>
      <c r="E143" s="154"/>
      <c r="F143" s="152"/>
      <c r="G143" s="153"/>
      <c r="H143" s="151"/>
      <c r="I143" s="153"/>
      <c r="J143" s="151"/>
      <c r="K143" s="153"/>
      <c r="L143" s="151"/>
      <c r="M143" s="155"/>
    </row>
    <row r="144" spans="2:13" x14ac:dyDescent="0.2">
      <c r="B144" s="151"/>
      <c r="C144" s="154"/>
      <c r="D144" s="152"/>
      <c r="E144" s="154"/>
      <c r="F144" s="152"/>
      <c r="G144" s="153"/>
      <c r="H144" s="151"/>
      <c r="I144" s="153"/>
      <c r="J144" s="151"/>
      <c r="K144" s="153"/>
      <c r="L144" s="151"/>
      <c r="M144" s="155"/>
    </row>
    <row r="145" spans="2:13" x14ac:dyDescent="0.2">
      <c r="B145" s="151"/>
      <c r="C145" s="154"/>
      <c r="D145" s="152"/>
      <c r="E145" s="154"/>
      <c r="F145" s="152"/>
      <c r="G145" s="153"/>
      <c r="H145" s="151"/>
      <c r="I145" s="153"/>
      <c r="J145" s="151"/>
      <c r="K145" s="153"/>
      <c r="L145" s="151"/>
      <c r="M145" s="155"/>
    </row>
    <row r="146" spans="2:13" x14ac:dyDescent="0.2">
      <c r="B146" s="151"/>
      <c r="C146" s="154"/>
      <c r="D146" s="152"/>
      <c r="E146" s="154"/>
      <c r="F146" s="152"/>
      <c r="G146" s="153"/>
      <c r="H146" s="151"/>
      <c r="I146" s="153"/>
      <c r="J146" s="151"/>
      <c r="K146" s="153"/>
      <c r="L146" s="151"/>
      <c r="M146" s="155"/>
    </row>
    <row r="147" spans="2:13" x14ac:dyDescent="0.2">
      <c r="B147" s="151"/>
      <c r="C147" s="154"/>
      <c r="D147" s="152"/>
      <c r="E147" s="154"/>
      <c r="F147" s="152"/>
      <c r="G147" s="153"/>
      <c r="H147" s="151"/>
      <c r="I147" s="153"/>
      <c r="J147" s="151"/>
      <c r="K147" s="153"/>
      <c r="L147" s="151"/>
      <c r="M147" s="155"/>
    </row>
    <row r="148" spans="2:13" x14ac:dyDescent="0.2">
      <c r="B148" s="151"/>
      <c r="C148" s="154"/>
      <c r="D148" s="152"/>
      <c r="E148" s="154"/>
      <c r="F148" s="152"/>
      <c r="G148" s="153"/>
      <c r="H148" s="151"/>
      <c r="I148" s="153"/>
      <c r="J148" s="151"/>
      <c r="K148" s="153"/>
      <c r="L148" s="151"/>
      <c r="M148" s="155"/>
    </row>
    <row r="149" spans="2:13" x14ac:dyDescent="0.2">
      <c r="B149" s="151"/>
      <c r="C149" s="154"/>
      <c r="D149" s="152"/>
      <c r="E149" s="154"/>
      <c r="F149" s="152"/>
      <c r="G149" s="153"/>
      <c r="H149" s="151"/>
      <c r="I149" s="153"/>
      <c r="J149" s="151"/>
      <c r="K149" s="153"/>
      <c r="L149" s="151"/>
      <c r="M149" s="155"/>
    </row>
    <row r="150" spans="2:13" x14ac:dyDescent="0.2">
      <c r="B150" s="151"/>
      <c r="C150" s="154"/>
      <c r="D150" s="152"/>
      <c r="E150" s="154"/>
      <c r="F150" s="152"/>
      <c r="G150" s="153"/>
      <c r="H150" s="151"/>
      <c r="I150" s="153"/>
      <c r="J150" s="151"/>
      <c r="K150" s="153"/>
      <c r="L150" s="151"/>
      <c r="M150" s="155"/>
    </row>
    <row r="151" spans="2:13" x14ac:dyDescent="0.2">
      <c r="B151" s="151"/>
      <c r="C151" s="154"/>
      <c r="D151" s="152"/>
      <c r="E151" s="154"/>
      <c r="F151" s="152"/>
      <c r="G151" s="153"/>
      <c r="H151" s="151"/>
      <c r="I151" s="153"/>
      <c r="J151" s="151"/>
      <c r="K151" s="153"/>
      <c r="L151" s="151"/>
      <c r="M151" s="155"/>
    </row>
    <row r="152" spans="2:13" x14ac:dyDescent="0.2">
      <c r="B152" s="151"/>
      <c r="C152" s="154"/>
      <c r="D152" s="152"/>
      <c r="E152" s="154"/>
      <c r="F152" s="152"/>
      <c r="G152" s="153"/>
      <c r="H152" s="151"/>
      <c r="I152" s="153"/>
      <c r="J152" s="151"/>
      <c r="K152" s="153"/>
      <c r="L152" s="151"/>
      <c r="M152" s="155"/>
    </row>
    <row r="153" spans="2:13" x14ac:dyDescent="0.2">
      <c r="B153" s="151"/>
      <c r="C153" s="154"/>
      <c r="D153" s="152"/>
      <c r="E153" s="154"/>
      <c r="F153" s="152"/>
      <c r="G153" s="153"/>
      <c r="H153" s="151"/>
      <c r="I153" s="153"/>
      <c r="J153" s="151"/>
      <c r="K153" s="153"/>
      <c r="L153" s="151"/>
      <c r="M153" s="155"/>
    </row>
    <row r="154" spans="2:13" x14ac:dyDescent="0.2">
      <c r="B154" s="151"/>
      <c r="C154" s="154"/>
      <c r="D154" s="152"/>
      <c r="E154" s="154"/>
      <c r="F154" s="152"/>
      <c r="G154" s="153"/>
      <c r="H154" s="151"/>
      <c r="I154" s="153"/>
      <c r="J154" s="151"/>
      <c r="K154" s="153"/>
      <c r="L154" s="151"/>
      <c r="M154" s="155"/>
    </row>
    <row r="155" spans="2:13" x14ac:dyDescent="0.2">
      <c r="B155" s="151"/>
      <c r="C155" s="154"/>
      <c r="D155" s="152"/>
      <c r="E155" s="154"/>
      <c r="F155" s="152"/>
      <c r="G155" s="153"/>
      <c r="H155" s="151"/>
      <c r="I155" s="153"/>
      <c r="J155" s="151"/>
      <c r="K155" s="153"/>
      <c r="L155" s="151"/>
      <c r="M155" s="155"/>
    </row>
    <row r="156" spans="2:13" x14ac:dyDescent="0.2">
      <c r="B156" s="151"/>
      <c r="C156" s="154"/>
      <c r="D156" s="152"/>
      <c r="E156" s="154"/>
      <c r="F156" s="152"/>
      <c r="G156" s="153"/>
      <c r="H156" s="151"/>
      <c r="I156" s="153"/>
      <c r="J156" s="151"/>
      <c r="K156" s="153"/>
      <c r="L156" s="151"/>
      <c r="M156" s="155"/>
    </row>
    <row r="157" spans="2:13" x14ac:dyDescent="0.2">
      <c r="B157" s="151"/>
      <c r="C157" s="154"/>
      <c r="D157" s="152"/>
      <c r="E157" s="154"/>
      <c r="F157" s="152"/>
      <c r="G157" s="153"/>
      <c r="H157" s="151"/>
      <c r="I157" s="153"/>
      <c r="J157" s="151"/>
      <c r="K157" s="153"/>
      <c r="L157" s="151"/>
      <c r="M157" s="155"/>
    </row>
    <row r="158" spans="2:13" x14ac:dyDescent="0.2">
      <c r="B158" s="151"/>
      <c r="C158" s="154"/>
      <c r="D158" s="152"/>
      <c r="E158" s="154"/>
      <c r="F158" s="152"/>
      <c r="G158" s="153"/>
      <c r="H158" s="151"/>
      <c r="I158" s="153"/>
      <c r="J158" s="151"/>
      <c r="K158" s="153"/>
      <c r="L158" s="151"/>
      <c r="M158" s="155"/>
    </row>
    <row r="159" spans="2:13" x14ac:dyDescent="0.2">
      <c r="B159" s="151"/>
      <c r="C159" s="154"/>
      <c r="D159" s="152"/>
      <c r="E159" s="154"/>
      <c r="F159" s="152"/>
      <c r="G159" s="153"/>
      <c r="H159" s="151"/>
      <c r="I159" s="153"/>
      <c r="J159" s="151"/>
      <c r="K159" s="153"/>
      <c r="L159" s="151"/>
      <c r="M159" s="155"/>
    </row>
    <row r="160" spans="2:13" x14ac:dyDescent="0.2">
      <c r="B160" s="151"/>
      <c r="C160" s="154"/>
      <c r="D160" s="152"/>
      <c r="E160" s="154"/>
      <c r="F160" s="152"/>
      <c r="G160" s="153"/>
      <c r="H160" s="151"/>
      <c r="I160" s="153"/>
      <c r="J160" s="151"/>
      <c r="K160" s="153"/>
      <c r="L160" s="151"/>
      <c r="M160" s="155"/>
    </row>
    <row r="161" spans="2:13" x14ac:dyDescent="0.2">
      <c r="B161" s="151"/>
      <c r="C161" s="154"/>
      <c r="D161" s="152"/>
      <c r="E161" s="154"/>
      <c r="F161" s="152"/>
      <c r="G161" s="153"/>
      <c r="H161" s="151"/>
      <c r="I161" s="153"/>
      <c r="J161" s="151"/>
      <c r="K161" s="153"/>
      <c r="L161" s="151"/>
      <c r="M161" s="155"/>
    </row>
    <row r="162" spans="2:13" x14ac:dyDescent="0.2">
      <c r="B162" s="151"/>
      <c r="C162" s="154"/>
      <c r="D162" s="152"/>
      <c r="E162" s="154"/>
      <c r="F162" s="152"/>
      <c r="G162" s="153"/>
      <c r="H162" s="151"/>
      <c r="I162" s="153"/>
      <c r="J162" s="151"/>
      <c r="K162" s="153"/>
      <c r="L162" s="151"/>
      <c r="M162" s="155"/>
    </row>
    <row r="163" spans="2:13" x14ac:dyDescent="0.2">
      <c r="B163" s="151"/>
      <c r="C163" s="154"/>
      <c r="D163" s="152"/>
      <c r="E163" s="154"/>
      <c r="F163" s="152"/>
      <c r="G163" s="153"/>
      <c r="H163" s="151"/>
      <c r="I163" s="153"/>
      <c r="J163" s="151"/>
      <c r="K163" s="153"/>
      <c r="L163" s="151"/>
      <c r="M163" s="155"/>
    </row>
    <row r="164" spans="2:13" x14ac:dyDescent="0.2">
      <c r="B164" s="151"/>
      <c r="C164" s="154"/>
      <c r="D164" s="152"/>
      <c r="E164" s="154"/>
      <c r="F164" s="152"/>
      <c r="G164" s="153"/>
      <c r="H164" s="151"/>
      <c r="I164" s="153"/>
      <c r="J164" s="151"/>
      <c r="K164" s="153"/>
      <c r="L164" s="151"/>
      <c r="M164" s="155"/>
    </row>
    <row r="165" spans="2:13" x14ac:dyDescent="0.2">
      <c r="B165" s="151"/>
      <c r="C165" s="154"/>
      <c r="D165" s="152"/>
      <c r="E165" s="154"/>
      <c r="F165" s="152"/>
      <c r="G165" s="153"/>
      <c r="H165" s="151"/>
      <c r="I165" s="153"/>
      <c r="J165" s="151"/>
      <c r="K165" s="153"/>
      <c r="L165" s="151"/>
      <c r="M165" s="155"/>
    </row>
    <row r="166" spans="2:13" x14ac:dyDescent="0.2">
      <c r="B166" s="151"/>
      <c r="C166" s="154"/>
      <c r="D166" s="152"/>
      <c r="E166" s="154"/>
      <c r="F166" s="152"/>
      <c r="G166" s="153"/>
      <c r="H166" s="151"/>
      <c r="I166" s="153"/>
      <c r="J166" s="151"/>
      <c r="K166" s="153"/>
      <c r="L166" s="151"/>
      <c r="M166" s="155"/>
    </row>
    <row r="167" spans="2:13" x14ac:dyDescent="0.2">
      <c r="B167" s="151"/>
      <c r="C167" s="154"/>
      <c r="D167" s="152"/>
      <c r="E167" s="154"/>
      <c r="F167" s="152"/>
      <c r="G167" s="153"/>
      <c r="H167" s="151"/>
      <c r="I167" s="153"/>
      <c r="J167" s="151"/>
      <c r="K167" s="153"/>
      <c r="L167" s="151"/>
      <c r="M167" s="155"/>
    </row>
    <row r="168" spans="2:13" x14ac:dyDescent="0.2">
      <c r="B168" s="151"/>
      <c r="C168" s="154"/>
      <c r="D168" s="152"/>
      <c r="E168" s="154"/>
      <c r="F168" s="152"/>
      <c r="G168" s="153"/>
      <c r="H168" s="151"/>
      <c r="I168" s="153"/>
      <c r="J168" s="151"/>
      <c r="K168" s="153"/>
      <c r="L168" s="151"/>
      <c r="M168" s="155"/>
    </row>
    <row r="169" spans="2:13" x14ac:dyDescent="0.2">
      <c r="B169" s="151"/>
      <c r="C169" s="154"/>
      <c r="D169" s="152"/>
      <c r="E169" s="154"/>
      <c r="F169" s="152"/>
      <c r="G169" s="153"/>
      <c r="H169" s="151"/>
      <c r="I169" s="153"/>
      <c r="J169" s="151"/>
      <c r="K169" s="153"/>
      <c r="L169" s="151"/>
      <c r="M169" s="155"/>
    </row>
    <row r="170" spans="2:13" x14ac:dyDescent="0.2">
      <c r="B170" s="151"/>
      <c r="C170" s="154"/>
      <c r="D170" s="152"/>
      <c r="E170" s="154"/>
      <c r="F170" s="152"/>
      <c r="G170" s="153"/>
      <c r="H170" s="151"/>
      <c r="I170" s="153"/>
      <c r="J170" s="151"/>
      <c r="K170" s="153"/>
      <c r="L170" s="151"/>
      <c r="M170" s="155"/>
    </row>
    <row r="171" spans="2:13" x14ac:dyDescent="0.2">
      <c r="B171" s="151"/>
      <c r="C171" s="154"/>
      <c r="D171" s="152"/>
      <c r="E171" s="154"/>
      <c r="F171" s="152"/>
      <c r="G171" s="153"/>
      <c r="H171" s="151"/>
      <c r="I171" s="153"/>
      <c r="J171" s="151"/>
      <c r="K171" s="153"/>
      <c r="L171" s="151"/>
      <c r="M171" s="155"/>
    </row>
    <row r="172" spans="2:13" x14ac:dyDescent="0.2">
      <c r="B172" s="151"/>
      <c r="C172" s="154"/>
      <c r="D172" s="152"/>
      <c r="E172" s="154"/>
      <c r="F172" s="152"/>
      <c r="G172" s="153"/>
      <c r="H172" s="151"/>
      <c r="I172" s="153"/>
      <c r="J172" s="151"/>
      <c r="K172" s="153"/>
      <c r="L172" s="151"/>
      <c r="M172" s="155"/>
    </row>
    <row r="173" spans="2:13" x14ac:dyDescent="0.2">
      <c r="B173" s="151"/>
      <c r="C173" s="154"/>
      <c r="D173" s="152"/>
      <c r="E173" s="154"/>
      <c r="F173" s="152"/>
      <c r="G173" s="153"/>
      <c r="H173" s="151"/>
      <c r="I173" s="153"/>
      <c r="J173" s="151"/>
      <c r="K173" s="153"/>
      <c r="L173" s="151"/>
      <c r="M173" s="155"/>
    </row>
    <row r="174" spans="2:13" x14ac:dyDescent="0.2">
      <c r="B174" s="151"/>
      <c r="C174" s="154"/>
      <c r="D174" s="152"/>
      <c r="E174" s="154"/>
      <c r="F174" s="152"/>
      <c r="G174" s="153"/>
      <c r="H174" s="151"/>
      <c r="I174" s="153"/>
      <c r="J174" s="151"/>
      <c r="K174" s="153"/>
      <c r="L174" s="151"/>
      <c r="M174" s="155"/>
    </row>
    <row r="175" spans="2:13" x14ac:dyDescent="0.2">
      <c r="B175" s="151"/>
      <c r="C175" s="154"/>
      <c r="D175" s="152"/>
      <c r="E175" s="154"/>
      <c r="F175" s="152"/>
      <c r="G175" s="153"/>
      <c r="H175" s="151"/>
      <c r="I175" s="153"/>
      <c r="J175" s="151"/>
      <c r="K175" s="153"/>
      <c r="L175" s="151"/>
      <c r="M175" s="155"/>
    </row>
    <row r="176" spans="2:13" x14ac:dyDescent="0.2">
      <c r="B176" s="151"/>
      <c r="C176" s="154"/>
      <c r="D176" s="152"/>
      <c r="E176" s="154"/>
      <c r="F176" s="152"/>
      <c r="G176" s="153"/>
      <c r="H176" s="151"/>
      <c r="I176" s="153"/>
      <c r="J176" s="151"/>
      <c r="K176" s="153"/>
      <c r="L176" s="151"/>
      <c r="M176" s="155"/>
    </row>
    <row r="177" spans="2:13" x14ac:dyDescent="0.2">
      <c r="B177" s="151"/>
      <c r="C177" s="154"/>
      <c r="D177" s="152"/>
      <c r="E177" s="154"/>
      <c r="F177" s="152"/>
      <c r="G177" s="153"/>
      <c r="H177" s="151"/>
      <c r="I177" s="153"/>
      <c r="J177" s="151"/>
      <c r="K177" s="153"/>
      <c r="L177" s="151"/>
      <c r="M177" s="155"/>
    </row>
    <row r="178" spans="2:13" x14ac:dyDescent="0.2">
      <c r="B178" s="151"/>
      <c r="C178" s="154"/>
      <c r="D178" s="152"/>
      <c r="E178" s="154"/>
      <c r="F178" s="152"/>
      <c r="G178" s="153"/>
      <c r="H178" s="151"/>
      <c r="I178" s="153"/>
      <c r="J178" s="151"/>
      <c r="K178" s="153"/>
      <c r="L178" s="151"/>
      <c r="M178" s="155"/>
    </row>
    <row r="179" spans="2:13" x14ac:dyDescent="0.2">
      <c r="B179" s="151"/>
      <c r="C179" s="154"/>
      <c r="D179" s="152"/>
      <c r="E179" s="154"/>
      <c r="F179" s="152"/>
      <c r="G179" s="153"/>
      <c r="H179" s="151"/>
      <c r="I179" s="153"/>
      <c r="J179" s="151"/>
      <c r="K179" s="153"/>
      <c r="L179" s="151"/>
      <c r="M179" s="155"/>
    </row>
    <row r="180" spans="2:13" x14ac:dyDescent="0.2">
      <c r="B180" s="151"/>
      <c r="C180" s="154"/>
      <c r="D180" s="152"/>
      <c r="E180" s="154"/>
      <c r="F180" s="152"/>
      <c r="G180" s="153"/>
      <c r="H180" s="151"/>
      <c r="I180" s="153"/>
      <c r="J180" s="151"/>
      <c r="K180" s="153"/>
      <c r="L180" s="151"/>
      <c r="M180" s="155"/>
    </row>
    <row r="181" spans="2:13" x14ac:dyDescent="0.2">
      <c r="B181" s="151"/>
      <c r="C181" s="154"/>
      <c r="D181" s="152"/>
      <c r="E181" s="154"/>
      <c r="F181" s="152"/>
      <c r="G181" s="153"/>
      <c r="H181" s="151"/>
      <c r="I181" s="153"/>
      <c r="J181" s="151"/>
      <c r="K181" s="153"/>
      <c r="L181" s="151"/>
      <c r="M181" s="155"/>
    </row>
    <row r="182" spans="2:13" x14ac:dyDescent="0.2">
      <c r="B182" s="151"/>
      <c r="C182" s="154"/>
      <c r="D182" s="152"/>
      <c r="E182" s="154"/>
      <c r="F182" s="152"/>
      <c r="G182" s="153"/>
      <c r="H182" s="151"/>
      <c r="I182" s="153"/>
      <c r="J182" s="151"/>
      <c r="K182" s="153"/>
      <c r="L182" s="151"/>
      <c r="M182" s="155"/>
    </row>
    <row r="183" spans="2:13" x14ac:dyDescent="0.2">
      <c r="B183" s="151"/>
      <c r="C183" s="154"/>
      <c r="D183" s="152"/>
      <c r="E183" s="154"/>
      <c r="F183" s="152"/>
      <c r="G183" s="153"/>
      <c r="H183" s="151"/>
      <c r="I183" s="153"/>
      <c r="J183" s="151"/>
      <c r="K183" s="153"/>
      <c r="L183" s="151"/>
      <c r="M183" s="155"/>
    </row>
    <row r="184" spans="2:13" x14ac:dyDescent="0.2">
      <c r="B184" s="151"/>
      <c r="C184" s="154"/>
      <c r="D184" s="152"/>
      <c r="E184" s="154"/>
      <c r="F184" s="152"/>
      <c r="G184" s="153"/>
      <c r="H184" s="151"/>
      <c r="I184" s="153"/>
      <c r="J184" s="151"/>
      <c r="K184" s="153"/>
      <c r="L184" s="151"/>
      <c r="M184" s="155"/>
    </row>
    <row r="185" spans="2:13" x14ac:dyDescent="0.2">
      <c r="B185" s="151"/>
      <c r="C185" s="154"/>
      <c r="D185" s="152"/>
      <c r="E185" s="154"/>
      <c r="F185" s="152"/>
      <c r="G185" s="153"/>
      <c r="H185" s="151"/>
      <c r="I185" s="153"/>
      <c r="J185" s="151"/>
      <c r="K185" s="153"/>
      <c r="L185" s="151"/>
      <c r="M185" s="155"/>
    </row>
    <row r="186" spans="2:13" x14ac:dyDescent="0.2">
      <c r="B186" s="151"/>
      <c r="C186" s="154"/>
      <c r="D186" s="152"/>
      <c r="E186" s="154"/>
      <c r="F186" s="152"/>
      <c r="G186" s="153"/>
      <c r="H186" s="151"/>
      <c r="I186" s="153"/>
      <c r="J186" s="151"/>
      <c r="K186" s="153"/>
      <c r="L186" s="151"/>
      <c r="M186" s="155"/>
    </row>
    <row r="187" spans="2:13" x14ac:dyDescent="0.2">
      <c r="B187" s="151"/>
      <c r="C187" s="154"/>
      <c r="D187" s="152"/>
      <c r="E187" s="154"/>
      <c r="F187" s="152"/>
      <c r="G187" s="153"/>
      <c r="H187" s="151"/>
      <c r="I187" s="153"/>
      <c r="J187" s="151"/>
      <c r="K187" s="153"/>
      <c r="L187" s="151"/>
      <c r="M187" s="155"/>
    </row>
    <row r="188" spans="2:13" x14ac:dyDescent="0.2">
      <c r="B188" s="151"/>
      <c r="C188" s="154"/>
      <c r="D188" s="152"/>
      <c r="E188" s="154"/>
      <c r="F188" s="152"/>
      <c r="G188" s="153"/>
      <c r="H188" s="151"/>
      <c r="I188" s="153"/>
      <c r="J188" s="151"/>
      <c r="K188" s="153"/>
      <c r="L188" s="151"/>
      <c r="M188" s="155"/>
    </row>
    <row r="189" spans="2:13" x14ac:dyDescent="0.2">
      <c r="B189" s="151"/>
      <c r="C189" s="154"/>
      <c r="D189" s="152"/>
      <c r="E189" s="154"/>
      <c r="F189" s="152"/>
      <c r="G189" s="153"/>
      <c r="H189" s="151"/>
      <c r="I189" s="153"/>
      <c r="J189" s="151"/>
      <c r="K189" s="153"/>
      <c r="L189" s="151"/>
      <c r="M189" s="155"/>
    </row>
    <row r="190" spans="2:13" x14ac:dyDescent="0.2">
      <c r="B190" s="151"/>
      <c r="C190" s="154"/>
      <c r="D190" s="152"/>
      <c r="E190" s="154"/>
      <c r="F190" s="152"/>
      <c r="G190" s="153"/>
      <c r="H190" s="151"/>
      <c r="I190" s="153"/>
      <c r="J190" s="151"/>
      <c r="K190" s="153"/>
      <c r="L190" s="151"/>
      <c r="M190" s="155"/>
    </row>
    <row r="191" spans="2:13" x14ac:dyDescent="0.2">
      <c r="B191" s="151"/>
      <c r="C191" s="154"/>
      <c r="D191" s="152"/>
      <c r="E191" s="154"/>
      <c r="F191" s="152"/>
      <c r="G191" s="153"/>
      <c r="H191" s="151"/>
      <c r="I191" s="153"/>
      <c r="J191" s="151"/>
      <c r="K191" s="153"/>
      <c r="L191" s="151"/>
      <c r="M191" s="155"/>
    </row>
    <row r="192" spans="2:13" x14ac:dyDescent="0.2">
      <c r="B192" s="151"/>
      <c r="C192" s="154"/>
      <c r="D192" s="152"/>
      <c r="E192" s="154"/>
      <c r="F192" s="152"/>
      <c r="G192" s="153"/>
      <c r="H192" s="151"/>
      <c r="I192" s="153"/>
      <c r="J192" s="151"/>
      <c r="K192" s="153"/>
      <c r="L192" s="151"/>
      <c r="M192" s="155"/>
    </row>
    <row r="193" spans="2:13" x14ac:dyDescent="0.2">
      <c r="B193" s="151"/>
      <c r="C193" s="154"/>
      <c r="D193" s="152"/>
      <c r="E193" s="154"/>
      <c r="F193" s="152"/>
      <c r="G193" s="153"/>
      <c r="H193" s="151"/>
      <c r="I193" s="153"/>
      <c r="J193" s="151"/>
      <c r="K193" s="153"/>
      <c r="L193" s="151"/>
      <c r="M193" s="155"/>
    </row>
    <row r="194" spans="2:13" x14ac:dyDescent="0.2">
      <c r="B194" s="151"/>
      <c r="C194" s="154"/>
      <c r="D194" s="152"/>
      <c r="E194" s="154"/>
      <c r="F194" s="152"/>
      <c r="G194" s="153"/>
      <c r="H194" s="151"/>
      <c r="I194" s="153"/>
      <c r="J194" s="151"/>
      <c r="K194" s="153"/>
      <c r="L194" s="151"/>
      <c r="M194" s="155"/>
    </row>
    <row r="195" spans="2:13" x14ac:dyDescent="0.2">
      <c r="B195" s="151"/>
      <c r="C195" s="154"/>
      <c r="D195" s="152"/>
      <c r="E195" s="154"/>
      <c r="F195" s="152"/>
      <c r="G195" s="153"/>
      <c r="H195" s="151"/>
      <c r="I195" s="153"/>
      <c r="J195" s="151"/>
      <c r="K195" s="153"/>
      <c r="L195" s="151"/>
      <c r="M195" s="155"/>
    </row>
    <row r="196" spans="2:13" x14ac:dyDescent="0.2">
      <c r="B196" s="151"/>
      <c r="C196" s="154"/>
      <c r="D196" s="152"/>
      <c r="E196" s="154"/>
      <c r="F196" s="152"/>
      <c r="G196" s="153"/>
      <c r="H196" s="151"/>
      <c r="I196" s="153"/>
      <c r="J196" s="151"/>
      <c r="K196" s="153"/>
      <c r="L196" s="151"/>
      <c r="M196" s="155"/>
    </row>
    <row r="197" spans="2:13" x14ac:dyDescent="0.2">
      <c r="B197" s="151"/>
      <c r="C197" s="154"/>
      <c r="D197" s="152"/>
      <c r="E197" s="154"/>
      <c r="F197" s="152"/>
      <c r="G197" s="153"/>
      <c r="H197" s="151"/>
      <c r="I197" s="153"/>
      <c r="J197" s="151"/>
      <c r="K197" s="153"/>
      <c r="L197" s="151"/>
      <c r="M197" s="155"/>
    </row>
    <row r="198" spans="2:13" x14ac:dyDescent="0.2">
      <c r="B198" s="151"/>
      <c r="C198" s="154"/>
      <c r="D198" s="152"/>
      <c r="E198" s="154"/>
      <c r="F198" s="152"/>
      <c r="G198" s="153"/>
      <c r="H198" s="151"/>
      <c r="I198" s="153"/>
      <c r="J198" s="151"/>
      <c r="K198" s="153"/>
      <c r="L198" s="151"/>
      <c r="M198" s="155"/>
    </row>
    <row r="199" spans="2:13" x14ac:dyDescent="0.2">
      <c r="B199" s="151"/>
      <c r="C199" s="154"/>
      <c r="D199" s="152"/>
      <c r="E199" s="154"/>
      <c r="F199" s="152"/>
      <c r="G199" s="153"/>
      <c r="H199" s="151"/>
      <c r="I199" s="153"/>
      <c r="J199" s="151"/>
      <c r="K199" s="153"/>
      <c r="L199" s="151"/>
      <c r="M199" s="155"/>
    </row>
    <row r="200" spans="2:13" x14ac:dyDescent="0.2">
      <c r="B200" s="151"/>
      <c r="C200" s="154"/>
      <c r="D200" s="152"/>
      <c r="E200" s="154"/>
      <c r="F200" s="152"/>
      <c r="G200" s="153"/>
      <c r="H200" s="151"/>
      <c r="I200" s="153"/>
      <c r="J200" s="151"/>
      <c r="K200" s="153"/>
      <c r="L200" s="151"/>
      <c r="M200" s="155"/>
    </row>
    <row r="201" spans="2:13" x14ac:dyDescent="0.2">
      <c r="B201" s="151"/>
      <c r="C201" s="154"/>
      <c r="D201" s="152"/>
      <c r="E201" s="154"/>
      <c r="F201" s="152"/>
      <c r="G201" s="153"/>
      <c r="H201" s="151"/>
      <c r="I201" s="153"/>
      <c r="J201" s="151"/>
      <c r="K201" s="153"/>
      <c r="L201" s="151"/>
      <c r="M201" s="155"/>
    </row>
    <row r="202" spans="2:13" x14ac:dyDescent="0.2">
      <c r="B202" s="151"/>
      <c r="C202" s="154"/>
      <c r="D202" s="152"/>
      <c r="E202" s="154"/>
      <c r="F202" s="152"/>
      <c r="G202" s="153"/>
      <c r="H202" s="151"/>
      <c r="I202" s="153"/>
      <c r="J202" s="151"/>
      <c r="K202" s="153"/>
      <c r="L202" s="151"/>
      <c r="M202" s="155"/>
    </row>
    <row r="203" spans="2:13" x14ac:dyDescent="0.2">
      <c r="B203" s="151"/>
      <c r="C203" s="154"/>
      <c r="D203" s="152"/>
      <c r="E203" s="154"/>
      <c r="F203" s="152"/>
      <c r="G203" s="153"/>
      <c r="H203" s="151"/>
      <c r="I203" s="153"/>
      <c r="J203" s="151"/>
      <c r="K203" s="153"/>
      <c r="L203" s="151"/>
      <c r="M203" s="155"/>
    </row>
    <row r="204" spans="2:13" x14ac:dyDescent="0.2">
      <c r="B204" s="151"/>
      <c r="C204" s="154"/>
      <c r="D204" s="152"/>
      <c r="E204" s="154"/>
      <c r="F204" s="152"/>
      <c r="G204" s="153"/>
      <c r="H204" s="151"/>
      <c r="I204" s="153"/>
      <c r="J204" s="151"/>
      <c r="K204" s="153"/>
      <c r="L204" s="151"/>
      <c r="M204" s="155"/>
    </row>
    <row r="205" spans="2:13" x14ac:dyDescent="0.2">
      <c r="B205" s="151"/>
      <c r="C205" s="154"/>
      <c r="D205" s="152"/>
      <c r="E205" s="154"/>
      <c r="F205" s="152"/>
      <c r="G205" s="153"/>
      <c r="H205" s="151"/>
      <c r="I205" s="153"/>
      <c r="J205" s="151"/>
      <c r="K205" s="153"/>
      <c r="L205" s="151"/>
      <c r="M205" s="155"/>
    </row>
    <row r="206" spans="2:13" x14ac:dyDescent="0.2">
      <c r="B206" s="151"/>
      <c r="C206" s="154"/>
      <c r="D206" s="152"/>
      <c r="E206" s="154"/>
      <c r="F206" s="152"/>
      <c r="G206" s="153"/>
      <c r="H206" s="151"/>
      <c r="I206" s="153"/>
      <c r="J206" s="151"/>
      <c r="K206" s="153"/>
      <c r="L206" s="151"/>
      <c r="M206" s="155"/>
    </row>
    <row r="207" spans="2:13" x14ac:dyDescent="0.2">
      <c r="B207" s="151"/>
      <c r="C207" s="154"/>
      <c r="D207" s="152"/>
      <c r="E207" s="154"/>
      <c r="F207" s="152"/>
      <c r="G207" s="153"/>
      <c r="H207" s="151"/>
      <c r="I207" s="153"/>
      <c r="J207" s="151"/>
      <c r="K207" s="153"/>
      <c r="L207" s="151"/>
      <c r="M207" s="155"/>
    </row>
    <row r="208" spans="2:13" x14ac:dyDescent="0.2">
      <c r="B208" s="151"/>
      <c r="C208" s="154"/>
      <c r="D208" s="152"/>
      <c r="E208" s="154"/>
      <c r="F208" s="152"/>
      <c r="G208" s="153"/>
      <c r="H208" s="151"/>
      <c r="I208" s="153"/>
      <c r="J208" s="151"/>
      <c r="K208" s="153"/>
      <c r="L208" s="151"/>
      <c r="M208" s="155"/>
    </row>
    <row r="209" spans="2:13" x14ac:dyDescent="0.2">
      <c r="B209" s="151"/>
      <c r="C209" s="154"/>
      <c r="D209" s="152"/>
      <c r="E209" s="154"/>
      <c r="F209" s="152"/>
      <c r="G209" s="153"/>
      <c r="H209" s="151"/>
      <c r="I209" s="153"/>
      <c r="J209" s="151"/>
      <c r="K209" s="153"/>
      <c r="L209" s="151"/>
      <c r="M209" s="155"/>
    </row>
    <row r="210" spans="2:13" x14ac:dyDescent="0.2">
      <c r="B210" s="151"/>
      <c r="C210" s="154"/>
      <c r="D210" s="152"/>
      <c r="E210" s="154"/>
      <c r="F210" s="152"/>
      <c r="G210" s="153"/>
      <c r="H210" s="151"/>
      <c r="I210" s="153"/>
      <c r="J210" s="151"/>
      <c r="K210" s="153"/>
      <c r="L210" s="151"/>
      <c r="M210" s="155"/>
    </row>
    <row r="211" spans="2:13" x14ac:dyDescent="0.2">
      <c r="B211" s="151"/>
      <c r="C211" s="154"/>
      <c r="D211" s="152"/>
      <c r="E211" s="154"/>
      <c r="F211" s="152"/>
      <c r="G211" s="153"/>
      <c r="H211" s="151"/>
      <c r="I211" s="153"/>
      <c r="J211" s="151"/>
      <c r="K211" s="153"/>
      <c r="L211" s="151"/>
      <c r="M211" s="155"/>
    </row>
    <row r="212" spans="2:13" x14ac:dyDescent="0.2">
      <c r="B212" s="151"/>
      <c r="C212" s="154"/>
      <c r="D212" s="152"/>
      <c r="E212" s="154"/>
      <c r="F212" s="152"/>
      <c r="G212" s="153"/>
      <c r="H212" s="151"/>
      <c r="I212" s="153"/>
      <c r="J212" s="151"/>
      <c r="K212" s="153"/>
      <c r="L212" s="151"/>
      <c r="M212" s="155"/>
    </row>
    <row r="213" spans="2:13" x14ac:dyDescent="0.2">
      <c r="B213" s="151"/>
      <c r="C213" s="154"/>
      <c r="D213" s="152"/>
      <c r="E213" s="154"/>
      <c r="F213" s="152"/>
      <c r="G213" s="153"/>
      <c r="H213" s="151"/>
      <c r="I213" s="153"/>
      <c r="J213" s="151"/>
      <c r="K213" s="153"/>
      <c r="L213" s="151"/>
      <c r="M213" s="155"/>
    </row>
    <row r="214" spans="2:13" x14ac:dyDescent="0.2">
      <c r="B214" s="151"/>
      <c r="C214" s="154"/>
      <c r="D214" s="152"/>
      <c r="E214" s="154"/>
      <c r="F214" s="152"/>
      <c r="G214" s="153"/>
      <c r="H214" s="151"/>
      <c r="I214" s="153"/>
      <c r="J214" s="151"/>
      <c r="K214" s="153"/>
      <c r="L214" s="151"/>
      <c r="M214" s="155"/>
    </row>
    <row r="215" spans="2:13" x14ac:dyDescent="0.2">
      <c r="B215" s="151"/>
      <c r="C215" s="154"/>
      <c r="D215" s="152"/>
      <c r="E215" s="154"/>
      <c r="F215" s="152"/>
      <c r="G215" s="153"/>
      <c r="H215" s="151"/>
      <c r="I215" s="153"/>
      <c r="J215" s="151"/>
      <c r="K215" s="153"/>
      <c r="L215" s="151"/>
      <c r="M215" s="155"/>
    </row>
    <row r="216" spans="2:13" x14ac:dyDescent="0.2">
      <c r="B216" s="151"/>
      <c r="C216" s="154"/>
      <c r="D216" s="152"/>
      <c r="E216" s="154"/>
      <c r="F216" s="152"/>
      <c r="G216" s="153"/>
      <c r="H216" s="151"/>
      <c r="I216" s="153"/>
      <c r="J216" s="151"/>
      <c r="K216" s="153"/>
      <c r="L216" s="151"/>
      <c r="M216" s="155"/>
    </row>
    <row r="217" spans="2:13" x14ac:dyDescent="0.2">
      <c r="B217" s="151"/>
      <c r="C217" s="154"/>
      <c r="D217" s="152"/>
      <c r="E217" s="154"/>
      <c r="F217" s="152"/>
      <c r="G217" s="153"/>
      <c r="H217" s="151"/>
      <c r="I217" s="153"/>
      <c r="J217" s="151"/>
      <c r="K217" s="153"/>
      <c r="L217" s="151"/>
      <c r="M217" s="155"/>
    </row>
    <row r="218" spans="2:13" x14ac:dyDescent="0.2">
      <c r="B218" s="151"/>
      <c r="C218" s="154"/>
      <c r="D218" s="152"/>
      <c r="E218" s="154"/>
      <c r="F218" s="152"/>
      <c r="G218" s="153"/>
      <c r="H218" s="151"/>
      <c r="I218" s="153"/>
      <c r="J218" s="151"/>
      <c r="K218" s="153"/>
      <c r="L218" s="151"/>
      <c r="M218" s="155"/>
    </row>
    <row r="219" spans="2:13" x14ac:dyDescent="0.2">
      <c r="B219" s="151"/>
      <c r="C219" s="154"/>
      <c r="D219" s="152"/>
      <c r="E219" s="154"/>
      <c r="F219" s="152"/>
      <c r="G219" s="153"/>
      <c r="H219" s="151"/>
      <c r="I219" s="153"/>
      <c r="J219" s="151"/>
      <c r="K219" s="153"/>
      <c r="L219" s="151"/>
      <c r="M219" s="155"/>
    </row>
    <row r="220" spans="2:13" x14ac:dyDescent="0.2">
      <c r="B220" s="151"/>
      <c r="C220" s="154"/>
      <c r="D220" s="152"/>
      <c r="E220" s="154"/>
      <c r="F220" s="152"/>
      <c r="G220" s="153"/>
      <c r="H220" s="151"/>
      <c r="I220" s="153"/>
      <c r="J220" s="151"/>
      <c r="K220" s="153"/>
      <c r="L220" s="151"/>
      <c r="M220" s="155"/>
    </row>
    <row r="221" spans="2:13" x14ac:dyDescent="0.2">
      <c r="B221" s="151"/>
      <c r="C221" s="154"/>
      <c r="D221" s="152"/>
      <c r="E221" s="154"/>
      <c r="F221" s="152"/>
      <c r="G221" s="153"/>
      <c r="H221" s="151"/>
      <c r="I221" s="153"/>
      <c r="J221" s="151"/>
      <c r="K221" s="153"/>
      <c r="L221" s="151"/>
      <c r="M221" s="155"/>
    </row>
    <row r="222" spans="2:13" x14ac:dyDescent="0.2">
      <c r="B222" s="151"/>
      <c r="C222" s="154"/>
      <c r="D222" s="152"/>
      <c r="E222" s="154"/>
      <c r="F222" s="152"/>
      <c r="G222" s="153"/>
      <c r="H222" s="151"/>
      <c r="I222" s="153"/>
      <c r="J222" s="151"/>
      <c r="K222" s="153"/>
      <c r="L222" s="151"/>
      <c r="M222" s="155"/>
    </row>
    <row r="223" spans="2:13" x14ac:dyDescent="0.2">
      <c r="B223" s="151"/>
      <c r="C223" s="154"/>
      <c r="D223" s="152"/>
      <c r="E223" s="154"/>
      <c r="F223" s="152"/>
      <c r="G223" s="153"/>
      <c r="H223" s="151"/>
      <c r="I223" s="153"/>
      <c r="J223" s="151"/>
      <c r="K223" s="153"/>
      <c r="L223" s="151"/>
      <c r="M223" s="155"/>
    </row>
    <row r="224" spans="2:13" x14ac:dyDescent="0.2">
      <c r="B224" s="151"/>
      <c r="C224" s="154"/>
      <c r="D224" s="152"/>
      <c r="E224" s="154"/>
      <c r="F224" s="152"/>
      <c r="G224" s="153"/>
      <c r="H224" s="151"/>
      <c r="I224" s="153"/>
      <c r="J224" s="151"/>
      <c r="K224" s="153"/>
      <c r="L224" s="151"/>
      <c r="M224" s="155"/>
    </row>
    <row r="225" spans="2:13" x14ac:dyDescent="0.2">
      <c r="B225" s="151"/>
      <c r="C225" s="154"/>
      <c r="D225" s="152"/>
      <c r="E225" s="154"/>
      <c r="F225" s="152"/>
      <c r="G225" s="153"/>
      <c r="H225" s="151"/>
      <c r="I225" s="153"/>
      <c r="J225" s="151"/>
      <c r="K225" s="153"/>
      <c r="L225" s="151"/>
      <c r="M225" s="155"/>
    </row>
    <row r="226" spans="2:13" x14ac:dyDescent="0.2">
      <c r="B226" s="151"/>
      <c r="C226" s="154"/>
      <c r="D226" s="152"/>
      <c r="E226" s="154"/>
      <c r="F226" s="152"/>
      <c r="G226" s="153"/>
      <c r="H226" s="151"/>
      <c r="I226" s="153"/>
      <c r="J226" s="151"/>
      <c r="K226" s="153"/>
      <c r="L226" s="151"/>
      <c r="M226" s="155"/>
    </row>
    <row r="227" spans="2:13" x14ac:dyDescent="0.2">
      <c r="B227" s="151"/>
      <c r="C227" s="154"/>
      <c r="D227" s="152"/>
      <c r="E227" s="154"/>
      <c r="F227" s="152"/>
      <c r="G227" s="153"/>
      <c r="H227" s="151"/>
      <c r="I227" s="153"/>
      <c r="J227" s="151"/>
      <c r="K227" s="153"/>
      <c r="L227" s="151"/>
      <c r="M227" s="155"/>
    </row>
    <row r="228" spans="2:13" x14ac:dyDescent="0.2">
      <c r="B228" s="151"/>
      <c r="C228" s="154"/>
      <c r="D228" s="152"/>
      <c r="E228" s="154"/>
      <c r="F228" s="152"/>
      <c r="G228" s="153"/>
      <c r="H228" s="151"/>
      <c r="I228" s="153"/>
      <c r="J228" s="151"/>
      <c r="K228" s="153"/>
      <c r="L228" s="151"/>
      <c r="M228" s="155"/>
    </row>
    <row r="229" spans="2:13" x14ac:dyDescent="0.2">
      <c r="B229" s="151"/>
      <c r="C229" s="154"/>
      <c r="D229" s="152"/>
      <c r="E229" s="154"/>
      <c r="F229" s="152"/>
      <c r="G229" s="153"/>
      <c r="H229" s="151"/>
      <c r="I229" s="153"/>
      <c r="J229" s="151"/>
      <c r="K229" s="153"/>
      <c r="L229" s="151"/>
      <c r="M229" s="155"/>
    </row>
    <row r="230" spans="2:13" x14ac:dyDescent="0.2">
      <c r="B230" s="151"/>
      <c r="C230" s="154"/>
      <c r="D230" s="152"/>
      <c r="E230" s="154"/>
      <c r="F230" s="152"/>
      <c r="G230" s="153"/>
      <c r="H230" s="151"/>
      <c r="I230" s="153"/>
      <c r="J230" s="151"/>
      <c r="K230" s="153"/>
      <c r="L230" s="151"/>
      <c r="M230" s="155"/>
    </row>
    <row r="231" spans="2:13" x14ac:dyDescent="0.2">
      <c r="B231" s="151"/>
      <c r="C231" s="154"/>
      <c r="D231" s="152"/>
      <c r="E231" s="154"/>
      <c r="F231" s="152"/>
      <c r="G231" s="153"/>
      <c r="H231" s="151"/>
      <c r="I231" s="153"/>
      <c r="J231" s="151"/>
      <c r="K231" s="153"/>
      <c r="L231" s="151"/>
      <c r="M231" s="155"/>
    </row>
    <row r="232" spans="2:13" x14ac:dyDescent="0.2">
      <c r="B232" s="151"/>
      <c r="C232" s="154"/>
      <c r="D232" s="152"/>
      <c r="E232" s="154"/>
      <c r="F232" s="152"/>
      <c r="G232" s="153"/>
      <c r="H232" s="151"/>
      <c r="I232" s="153"/>
      <c r="J232" s="151"/>
      <c r="K232" s="153"/>
      <c r="L232" s="151"/>
      <c r="M232" s="155"/>
    </row>
    <row r="233" spans="2:13" x14ac:dyDescent="0.2">
      <c r="B233" s="151"/>
      <c r="C233" s="154"/>
      <c r="D233" s="152"/>
      <c r="E233" s="154"/>
      <c r="F233" s="152"/>
      <c r="G233" s="153"/>
      <c r="H233" s="151"/>
      <c r="I233" s="153"/>
      <c r="J233" s="151"/>
      <c r="K233" s="153"/>
      <c r="L233" s="151"/>
      <c r="M233" s="155"/>
    </row>
    <row r="234" spans="2:13" x14ac:dyDescent="0.2">
      <c r="B234" s="151"/>
      <c r="C234" s="154"/>
      <c r="D234" s="152"/>
      <c r="E234" s="154"/>
      <c r="F234" s="152"/>
      <c r="G234" s="153"/>
      <c r="H234" s="151"/>
      <c r="I234" s="153"/>
      <c r="J234" s="151"/>
      <c r="K234" s="153"/>
      <c r="L234" s="151"/>
      <c r="M234" s="155"/>
    </row>
    <row r="235" spans="2:13" x14ac:dyDescent="0.2">
      <c r="B235" s="151"/>
      <c r="C235" s="154"/>
      <c r="D235" s="152"/>
      <c r="E235" s="154"/>
      <c r="F235" s="152"/>
      <c r="G235" s="153"/>
      <c r="H235" s="151"/>
      <c r="I235" s="153"/>
      <c r="J235" s="151"/>
      <c r="K235" s="153"/>
      <c r="L235" s="151"/>
      <c r="M235" s="155"/>
    </row>
    <row r="236" spans="2:13" x14ac:dyDescent="0.2">
      <c r="B236" s="151"/>
      <c r="C236" s="154"/>
      <c r="D236" s="152"/>
      <c r="E236" s="154"/>
      <c r="F236" s="152"/>
      <c r="G236" s="153"/>
      <c r="H236" s="151"/>
      <c r="I236" s="153"/>
      <c r="J236" s="151"/>
      <c r="K236" s="153"/>
      <c r="L236" s="151"/>
      <c r="M236" s="155"/>
    </row>
    <row r="237" spans="2:13" x14ac:dyDescent="0.2">
      <c r="B237" s="151"/>
      <c r="C237" s="154"/>
      <c r="D237" s="152"/>
      <c r="E237" s="154"/>
      <c r="F237" s="152"/>
      <c r="G237" s="153"/>
      <c r="H237" s="151"/>
      <c r="I237" s="153"/>
      <c r="J237" s="151"/>
      <c r="K237" s="153"/>
      <c r="L237" s="151"/>
      <c r="M237" s="155"/>
    </row>
    <row r="238" spans="2:13" x14ac:dyDescent="0.2">
      <c r="B238" s="151"/>
      <c r="C238" s="154"/>
      <c r="D238" s="152"/>
      <c r="E238" s="154"/>
      <c r="F238" s="152"/>
      <c r="G238" s="153"/>
      <c r="H238" s="151"/>
      <c r="I238" s="153"/>
      <c r="J238" s="151"/>
      <c r="K238" s="153"/>
      <c r="L238" s="151"/>
      <c r="M238" s="155"/>
    </row>
    <row r="239" spans="2:13" x14ac:dyDescent="0.2">
      <c r="B239" s="151"/>
      <c r="C239" s="154"/>
      <c r="D239" s="152"/>
      <c r="E239" s="154"/>
      <c r="F239" s="152"/>
      <c r="G239" s="153"/>
      <c r="H239" s="151"/>
      <c r="I239" s="153"/>
      <c r="J239" s="151"/>
      <c r="K239" s="153"/>
      <c r="L239" s="151"/>
      <c r="M239" s="155"/>
    </row>
    <row r="240" spans="2:13" x14ac:dyDescent="0.2">
      <c r="B240" s="151"/>
      <c r="C240" s="154"/>
      <c r="D240" s="152"/>
      <c r="E240" s="154"/>
      <c r="F240" s="152"/>
      <c r="G240" s="153"/>
      <c r="H240" s="151"/>
      <c r="I240" s="153"/>
      <c r="J240" s="151"/>
      <c r="K240" s="153"/>
      <c r="L240" s="151"/>
      <c r="M240" s="155"/>
    </row>
    <row r="241" spans="2:13" x14ac:dyDescent="0.2">
      <c r="B241" s="151"/>
      <c r="C241" s="154"/>
      <c r="D241" s="152"/>
      <c r="E241" s="154"/>
      <c r="F241" s="152"/>
      <c r="G241" s="153"/>
      <c r="H241" s="151"/>
      <c r="I241" s="153"/>
      <c r="J241" s="151"/>
      <c r="K241" s="153"/>
      <c r="L241" s="151"/>
      <c r="M241" s="155"/>
    </row>
    <row r="242" spans="2:13" x14ac:dyDescent="0.2">
      <c r="B242" s="151"/>
      <c r="C242" s="154"/>
      <c r="D242" s="152"/>
      <c r="E242" s="154"/>
      <c r="F242" s="152"/>
      <c r="G242" s="153"/>
      <c r="H242" s="151"/>
      <c r="I242" s="153"/>
      <c r="J242" s="151"/>
      <c r="K242" s="153"/>
      <c r="L242" s="151"/>
      <c r="M242" s="155"/>
    </row>
    <row r="243" spans="2:13" x14ac:dyDescent="0.2">
      <c r="B243" s="151"/>
      <c r="C243" s="154"/>
      <c r="D243" s="152"/>
      <c r="E243" s="154"/>
      <c r="F243" s="152"/>
      <c r="G243" s="153"/>
      <c r="H243" s="151"/>
      <c r="I243" s="153"/>
      <c r="J243" s="151"/>
      <c r="K243" s="153"/>
      <c r="L243" s="151"/>
      <c r="M243" s="155"/>
    </row>
    <row r="244" spans="2:13" x14ac:dyDescent="0.2">
      <c r="B244" s="151"/>
      <c r="C244" s="154"/>
      <c r="D244" s="152"/>
      <c r="E244" s="154"/>
      <c r="F244" s="152"/>
      <c r="G244" s="153"/>
      <c r="H244" s="151"/>
      <c r="I244" s="153"/>
      <c r="J244" s="151"/>
      <c r="K244" s="153"/>
      <c r="L244" s="151"/>
      <c r="M244" s="155"/>
    </row>
    <row r="245" spans="2:13" x14ac:dyDescent="0.2">
      <c r="B245" s="151"/>
      <c r="C245" s="154"/>
      <c r="D245" s="152"/>
      <c r="E245" s="154"/>
      <c r="F245" s="152"/>
      <c r="G245" s="153"/>
      <c r="H245" s="151"/>
      <c r="I245" s="153"/>
      <c r="J245" s="151"/>
      <c r="K245" s="153"/>
      <c r="L245" s="151"/>
      <c r="M245" s="155"/>
    </row>
    <row r="246" spans="2:13" x14ac:dyDescent="0.2">
      <c r="B246" s="151"/>
      <c r="C246" s="154"/>
      <c r="D246" s="152"/>
      <c r="E246" s="154"/>
      <c r="F246" s="152"/>
      <c r="G246" s="153"/>
      <c r="H246" s="151"/>
      <c r="I246" s="153"/>
      <c r="J246" s="151"/>
      <c r="K246" s="153"/>
      <c r="L246" s="151"/>
      <c r="M246" s="155"/>
    </row>
    <row r="247" spans="2:13" x14ac:dyDescent="0.2">
      <c r="B247" s="151"/>
      <c r="C247" s="154"/>
      <c r="D247" s="152"/>
      <c r="E247" s="154"/>
      <c r="F247" s="152"/>
      <c r="G247" s="153"/>
      <c r="H247" s="151"/>
      <c r="I247" s="153"/>
      <c r="J247" s="151"/>
      <c r="K247" s="153"/>
      <c r="L247" s="151"/>
      <c r="M247" s="155"/>
    </row>
    <row r="248" spans="2:13" x14ac:dyDescent="0.2">
      <c r="B248" s="151"/>
      <c r="C248" s="154"/>
      <c r="D248" s="152"/>
      <c r="E248" s="154"/>
      <c r="F248" s="152"/>
      <c r="G248" s="153"/>
      <c r="H248" s="151"/>
      <c r="I248" s="153"/>
      <c r="J248" s="151"/>
      <c r="K248" s="153"/>
      <c r="L248" s="151"/>
      <c r="M248" s="155"/>
    </row>
    <row r="249" spans="2:13" x14ac:dyDescent="0.2">
      <c r="B249" s="151"/>
      <c r="C249" s="154"/>
      <c r="D249" s="152"/>
      <c r="E249" s="154"/>
      <c r="F249" s="152"/>
      <c r="G249" s="153"/>
      <c r="H249" s="151"/>
      <c r="I249" s="153"/>
      <c r="J249" s="151"/>
      <c r="K249" s="153"/>
      <c r="L249" s="151"/>
      <c r="M249" s="155"/>
    </row>
    <row r="250" spans="2:13" x14ac:dyDescent="0.2">
      <c r="B250" s="151"/>
      <c r="C250" s="154"/>
      <c r="D250" s="152"/>
      <c r="E250" s="154"/>
      <c r="F250" s="152"/>
      <c r="G250" s="153"/>
      <c r="H250" s="151"/>
      <c r="I250" s="153"/>
      <c r="J250" s="151"/>
      <c r="K250" s="153"/>
      <c r="L250" s="151"/>
      <c r="M250" s="155"/>
    </row>
    <row r="251" spans="2:13" x14ac:dyDescent="0.2">
      <c r="B251" s="151"/>
      <c r="C251" s="154"/>
      <c r="D251" s="152"/>
      <c r="E251" s="154"/>
      <c r="F251" s="152"/>
      <c r="G251" s="153"/>
      <c r="H251" s="151"/>
      <c r="I251" s="153"/>
      <c r="J251" s="151"/>
      <c r="K251" s="153"/>
      <c r="L251" s="151"/>
      <c r="M251" s="155"/>
    </row>
    <row r="252" spans="2:13" x14ac:dyDescent="0.2">
      <c r="B252" s="151"/>
      <c r="C252" s="154"/>
      <c r="D252" s="152"/>
      <c r="E252" s="154"/>
      <c r="F252" s="152"/>
      <c r="G252" s="153"/>
      <c r="H252" s="151"/>
      <c r="I252" s="153"/>
      <c r="J252" s="151"/>
      <c r="K252" s="153"/>
      <c r="L252" s="151"/>
      <c r="M252" s="155"/>
    </row>
    <row r="253" spans="2:13" x14ac:dyDescent="0.2">
      <c r="B253" s="151"/>
      <c r="C253" s="154"/>
      <c r="D253" s="152"/>
      <c r="E253" s="154"/>
      <c r="F253" s="152"/>
      <c r="G253" s="153"/>
      <c r="H253" s="151"/>
      <c r="I253" s="153"/>
      <c r="J253" s="151"/>
      <c r="K253" s="153"/>
      <c r="L253" s="151"/>
      <c r="M253" s="155"/>
    </row>
    <row r="254" spans="2:13" x14ac:dyDescent="0.2">
      <c r="B254" s="151"/>
      <c r="C254" s="154"/>
      <c r="D254" s="152"/>
      <c r="E254" s="154"/>
      <c r="F254" s="152"/>
      <c r="G254" s="153"/>
      <c r="H254" s="151"/>
      <c r="I254" s="153"/>
      <c r="J254" s="151"/>
      <c r="K254" s="153"/>
      <c r="L254" s="151"/>
      <c r="M254" s="155"/>
    </row>
    <row r="255" spans="2:13" x14ac:dyDescent="0.2">
      <c r="B255" s="151"/>
      <c r="C255" s="154"/>
      <c r="D255" s="152"/>
      <c r="E255" s="154"/>
      <c r="F255" s="152"/>
      <c r="G255" s="153"/>
      <c r="H255" s="151"/>
      <c r="I255" s="153"/>
      <c r="J255" s="151"/>
      <c r="K255" s="153"/>
      <c r="L255" s="151"/>
      <c r="M255" s="155"/>
    </row>
    <row r="256" spans="2:13" x14ac:dyDescent="0.2">
      <c r="B256" s="151"/>
      <c r="C256" s="154"/>
      <c r="D256" s="152"/>
      <c r="E256" s="154"/>
      <c r="F256" s="152"/>
      <c r="G256" s="153"/>
      <c r="H256" s="151"/>
      <c r="I256" s="153"/>
      <c r="J256" s="151"/>
      <c r="K256" s="153"/>
      <c r="L256" s="151"/>
      <c r="M256" s="155"/>
    </row>
    <row r="257" spans="2:13" x14ac:dyDescent="0.2">
      <c r="B257" s="151"/>
      <c r="C257" s="154"/>
      <c r="D257" s="152"/>
      <c r="E257" s="154"/>
      <c r="F257" s="152"/>
      <c r="G257" s="153"/>
      <c r="H257" s="151"/>
      <c r="I257" s="153"/>
      <c r="J257" s="151"/>
      <c r="K257" s="153"/>
      <c r="L257" s="151"/>
      <c r="M257" s="155"/>
    </row>
    <row r="258" spans="2:13" x14ac:dyDescent="0.2">
      <c r="B258" s="151"/>
      <c r="C258" s="154"/>
      <c r="D258" s="152"/>
      <c r="E258" s="154"/>
      <c r="F258" s="152"/>
      <c r="G258" s="153"/>
      <c r="H258" s="151"/>
      <c r="I258" s="153"/>
      <c r="J258" s="151"/>
      <c r="K258" s="153"/>
      <c r="L258" s="151"/>
      <c r="M258" s="155"/>
    </row>
    <row r="259" spans="2:13" x14ac:dyDescent="0.2">
      <c r="B259" s="151"/>
      <c r="C259" s="154"/>
      <c r="D259" s="152"/>
      <c r="E259" s="154"/>
      <c r="F259" s="152"/>
      <c r="G259" s="153"/>
      <c r="H259" s="151"/>
      <c r="I259" s="153"/>
      <c r="J259" s="151"/>
      <c r="K259" s="153"/>
      <c r="L259" s="151"/>
      <c r="M259" s="155"/>
    </row>
    <row r="260" spans="2:13" x14ac:dyDescent="0.2">
      <c r="B260" s="151"/>
      <c r="C260" s="154"/>
      <c r="D260" s="152"/>
      <c r="E260" s="154"/>
      <c r="F260" s="152"/>
      <c r="G260" s="153"/>
      <c r="H260" s="151"/>
      <c r="I260" s="153"/>
      <c r="J260" s="151"/>
      <c r="K260" s="153"/>
      <c r="L260" s="151"/>
      <c r="M260" s="155"/>
    </row>
    <row r="261" spans="2:13" x14ac:dyDescent="0.2">
      <c r="B261" s="151"/>
      <c r="C261" s="154"/>
      <c r="D261" s="152"/>
      <c r="E261" s="154"/>
      <c r="F261" s="152"/>
      <c r="G261" s="153"/>
      <c r="H261" s="151"/>
      <c r="I261" s="153"/>
      <c r="J261" s="151"/>
      <c r="K261" s="153"/>
      <c r="L261" s="151"/>
      <c r="M261" s="155"/>
    </row>
    <row r="262" spans="2:13" x14ac:dyDescent="0.2">
      <c r="B262" s="151"/>
      <c r="C262" s="154"/>
      <c r="D262" s="152"/>
      <c r="E262" s="154"/>
      <c r="F262" s="152"/>
      <c r="G262" s="153"/>
      <c r="H262" s="151"/>
      <c r="I262" s="153"/>
      <c r="J262" s="151"/>
      <c r="K262" s="153"/>
      <c r="L262" s="151"/>
      <c r="M262" s="155"/>
    </row>
    <row r="263" spans="2:13" x14ac:dyDescent="0.2">
      <c r="B263" s="151"/>
      <c r="C263" s="154"/>
      <c r="D263" s="152"/>
      <c r="E263" s="154"/>
      <c r="F263" s="152"/>
      <c r="G263" s="153"/>
      <c r="H263" s="151"/>
      <c r="I263" s="153"/>
      <c r="J263" s="151"/>
      <c r="K263" s="153"/>
      <c r="L263" s="151"/>
      <c r="M263" s="155"/>
    </row>
    <row r="264" spans="2:13" x14ac:dyDescent="0.2">
      <c r="B264" s="151"/>
      <c r="C264" s="154"/>
      <c r="D264" s="152"/>
      <c r="E264" s="154"/>
      <c r="F264" s="152"/>
      <c r="G264" s="153"/>
      <c r="H264" s="151"/>
      <c r="I264" s="153"/>
      <c r="J264" s="151"/>
      <c r="K264" s="153"/>
      <c r="L264" s="151"/>
      <c r="M264" s="155"/>
    </row>
    <row r="265" spans="2:13" x14ac:dyDescent="0.2">
      <c r="B265" s="151"/>
      <c r="C265" s="154"/>
      <c r="D265" s="152"/>
      <c r="E265" s="154"/>
      <c r="F265" s="152"/>
      <c r="G265" s="153"/>
      <c r="H265" s="151"/>
      <c r="I265" s="153"/>
      <c r="J265" s="151"/>
      <c r="K265" s="153"/>
      <c r="L265" s="151"/>
      <c r="M265" s="155"/>
    </row>
    <row r="266" spans="2:13" x14ac:dyDescent="0.2">
      <c r="B266" s="151"/>
      <c r="C266" s="154"/>
      <c r="D266" s="152"/>
      <c r="E266" s="154"/>
      <c r="F266" s="152"/>
      <c r="G266" s="153"/>
      <c r="H266" s="151"/>
      <c r="I266" s="153"/>
      <c r="J266" s="151"/>
      <c r="K266" s="153"/>
      <c r="L266" s="151"/>
      <c r="M266" s="155"/>
    </row>
    <row r="267" spans="2:13" x14ac:dyDescent="0.2">
      <c r="B267" s="151"/>
      <c r="C267" s="154"/>
      <c r="D267" s="152"/>
      <c r="E267" s="154"/>
      <c r="F267" s="152"/>
      <c r="G267" s="153"/>
      <c r="H267" s="151"/>
      <c r="I267" s="153"/>
      <c r="J267" s="151"/>
      <c r="K267" s="153"/>
      <c r="L267" s="151"/>
      <c r="M267" s="155"/>
    </row>
    <row r="268" spans="2:13" x14ac:dyDescent="0.2">
      <c r="B268" s="151"/>
      <c r="C268" s="154"/>
      <c r="D268" s="152"/>
      <c r="E268" s="154"/>
      <c r="F268" s="152"/>
      <c r="G268" s="153"/>
      <c r="H268" s="151"/>
      <c r="I268" s="153"/>
      <c r="J268" s="151"/>
      <c r="K268" s="153"/>
      <c r="L268" s="151"/>
      <c r="M268" s="155"/>
    </row>
    <row r="269" spans="2:13" x14ac:dyDescent="0.2">
      <c r="B269" s="151"/>
      <c r="C269" s="154"/>
      <c r="D269" s="152"/>
      <c r="E269" s="154"/>
      <c r="F269" s="152"/>
      <c r="G269" s="153"/>
      <c r="H269" s="151"/>
      <c r="I269" s="153"/>
      <c r="J269" s="151"/>
      <c r="K269" s="153"/>
      <c r="L269" s="151"/>
      <c r="M269" s="155"/>
    </row>
    <row r="270" spans="2:13" x14ac:dyDescent="0.2">
      <c r="B270" s="151"/>
      <c r="C270" s="154"/>
      <c r="D270" s="152"/>
      <c r="E270" s="154"/>
      <c r="F270" s="152"/>
      <c r="G270" s="153"/>
      <c r="H270" s="151"/>
      <c r="I270" s="153"/>
      <c r="J270" s="151"/>
      <c r="K270" s="153"/>
      <c r="L270" s="151"/>
      <c r="M270" s="155"/>
    </row>
    <row r="271" spans="2:13" x14ac:dyDescent="0.2">
      <c r="B271" s="151"/>
      <c r="C271" s="154"/>
      <c r="D271" s="152"/>
      <c r="E271" s="154"/>
      <c r="F271" s="152"/>
      <c r="G271" s="153"/>
      <c r="H271" s="151"/>
      <c r="I271" s="153"/>
      <c r="J271" s="151"/>
      <c r="K271" s="153"/>
      <c r="L271" s="151"/>
      <c r="M271" s="155"/>
    </row>
    <row r="272" spans="2:13" x14ac:dyDescent="0.2">
      <c r="B272" s="151"/>
      <c r="C272" s="154"/>
      <c r="D272" s="152"/>
      <c r="E272" s="154"/>
      <c r="F272" s="152"/>
      <c r="G272" s="153"/>
      <c r="H272" s="151"/>
      <c r="I272" s="153"/>
      <c r="J272" s="151"/>
      <c r="K272" s="153"/>
      <c r="L272" s="151"/>
      <c r="M272" s="155"/>
    </row>
    <row r="273" spans="2:13" x14ac:dyDescent="0.2">
      <c r="B273" s="151"/>
      <c r="C273" s="154"/>
      <c r="D273" s="152"/>
      <c r="E273" s="154"/>
      <c r="F273" s="152"/>
      <c r="G273" s="153"/>
      <c r="H273" s="151"/>
      <c r="I273" s="153"/>
      <c r="J273" s="151"/>
      <c r="K273" s="153"/>
      <c r="L273" s="151"/>
      <c r="M273" s="155"/>
    </row>
    <row r="274" spans="2:13" x14ac:dyDescent="0.2">
      <c r="B274" s="151"/>
      <c r="C274" s="154"/>
      <c r="D274" s="152"/>
      <c r="E274" s="154"/>
      <c r="F274" s="152"/>
      <c r="G274" s="153"/>
      <c r="H274" s="151"/>
      <c r="I274" s="153"/>
      <c r="J274" s="151"/>
      <c r="K274" s="153"/>
      <c r="L274" s="151"/>
      <c r="M274" s="155"/>
    </row>
    <row r="275" spans="2:13" x14ac:dyDescent="0.2">
      <c r="B275" s="151"/>
      <c r="C275" s="154"/>
      <c r="D275" s="152"/>
      <c r="E275" s="154"/>
      <c r="F275" s="152"/>
      <c r="G275" s="153"/>
      <c r="H275" s="151"/>
      <c r="I275" s="153"/>
      <c r="J275" s="151"/>
      <c r="K275" s="153"/>
      <c r="L275" s="151"/>
      <c r="M275" s="155"/>
    </row>
    <row r="276" spans="2:13" x14ac:dyDescent="0.2">
      <c r="B276" s="151"/>
      <c r="C276" s="154"/>
      <c r="D276" s="152"/>
      <c r="E276" s="154"/>
      <c r="F276" s="152"/>
      <c r="G276" s="153"/>
      <c r="H276" s="151"/>
      <c r="I276" s="153"/>
      <c r="J276" s="151"/>
      <c r="K276" s="153"/>
      <c r="L276" s="151"/>
      <c r="M276" s="155"/>
    </row>
    <row r="277" spans="2:13" x14ac:dyDescent="0.2">
      <c r="B277" s="151"/>
      <c r="C277" s="154"/>
      <c r="D277" s="152"/>
      <c r="E277" s="154"/>
      <c r="F277" s="152"/>
      <c r="G277" s="153"/>
      <c r="H277" s="151"/>
      <c r="I277" s="153"/>
      <c r="J277" s="151"/>
      <c r="K277" s="153"/>
      <c r="L277" s="151"/>
      <c r="M277" s="155"/>
    </row>
    <row r="278" spans="2:13" x14ac:dyDescent="0.2">
      <c r="B278" s="151"/>
      <c r="C278" s="154"/>
      <c r="D278" s="152"/>
      <c r="E278" s="154"/>
      <c r="F278" s="152"/>
      <c r="G278" s="153"/>
      <c r="H278" s="151"/>
      <c r="I278" s="153"/>
      <c r="J278" s="151"/>
      <c r="K278" s="153"/>
      <c r="L278" s="151"/>
      <c r="M278" s="155"/>
    </row>
    <row r="279" spans="2:13" x14ac:dyDescent="0.2">
      <c r="B279" s="151"/>
      <c r="C279" s="154"/>
      <c r="D279" s="152"/>
      <c r="E279" s="154"/>
      <c r="F279" s="152"/>
      <c r="G279" s="153"/>
      <c r="H279" s="151"/>
      <c r="I279" s="153"/>
      <c r="J279" s="151"/>
      <c r="K279" s="153"/>
      <c r="L279" s="151"/>
      <c r="M279" s="155"/>
    </row>
    <row r="280" spans="2:13" x14ac:dyDescent="0.2">
      <c r="B280" s="151"/>
      <c r="C280" s="154"/>
      <c r="D280" s="152"/>
      <c r="E280" s="154"/>
      <c r="F280" s="152"/>
      <c r="G280" s="153"/>
      <c r="H280" s="151"/>
      <c r="I280" s="153"/>
      <c r="J280" s="151"/>
      <c r="K280" s="153"/>
      <c r="L280" s="151"/>
      <c r="M280" s="155"/>
    </row>
    <row r="281" spans="2:13" x14ac:dyDescent="0.2">
      <c r="B281" s="151"/>
      <c r="C281" s="154"/>
      <c r="D281" s="152"/>
      <c r="E281" s="154"/>
      <c r="F281" s="152"/>
      <c r="G281" s="153"/>
      <c r="H281" s="151"/>
      <c r="I281" s="153"/>
      <c r="J281" s="151"/>
      <c r="K281" s="153"/>
      <c r="L281" s="151"/>
      <c r="M281" s="155"/>
    </row>
    <row r="282" spans="2:13" x14ac:dyDescent="0.2">
      <c r="B282" s="151"/>
      <c r="C282" s="154"/>
      <c r="D282" s="152"/>
      <c r="E282" s="154"/>
      <c r="F282" s="152"/>
      <c r="G282" s="153"/>
      <c r="H282" s="151"/>
      <c r="I282" s="153"/>
      <c r="J282" s="151"/>
      <c r="K282" s="153"/>
      <c r="L282" s="151"/>
      <c r="M282" s="155"/>
    </row>
    <row r="283" spans="2:13" x14ac:dyDescent="0.2">
      <c r="B283" s="151"/>
      <c r="C283" s="154"/>
      <c r="D283" s="152"/>
      <c r="E283" s="154"/>
      <c r="F283" s="152"/>
      <c r="G283" s="153"/>
      <c r="H283" s="151"/>
      <c r="I283" s="153"/>
      <c r="J283" s="151"/>
      <c r="K283" s="153"/>
      <c r="L283" s="151"/>
      <c r="M283" s="155"/>
    </row>
    <row r="284" spans="2:13" x14ac:dyDescent="0.2">
      <c r="B284" s="151"/>
      <c r="C284" s="154"/>
      <c r="D284" s="152"/>
      <c r="E284" s="154"/>
      <c r="F284" s="152"/>
      <c r="G284" s="153"/>
      <c r="H284" s="151"/>
      <c r="I284" s="153"/>
      <c r="J284" s="151"/>
      <c r="K284" s="153"/>
      <c r="L284" s="151"/>
      <c r="M284" s="155"/>
    </row>
    <row r="285" spans="2:13" x14ac:dyDescent="0.2">
      <c r="B285" s="151"/>
      <c r="C285" s="154"/>
      <c r="D285" s="152"/>
      <c r="E285" s="154"/>
      <c r="F285" s="152"/>
      <c r="G285" s="153"/>
      <c r="H285" s="151"/>
      <c r="I285" s="153"/>
      <c r="J285" s="151"/>
      <c r="K285" s="153"/>
      <c r="L285" s="151"/>
      <c r="M285" s="155"/>
    </row>
    <row r="286" spans="2:13" x14ac:dyDescent="0.2">
      <c r="B286" s="151"/>
      <c r="C286" s="154"/>
      <c r="D286" s="152"/>
      <c r="E286" s="154"/>
      <c r="F286" s="152"/>
      <c r="G286" s="153"/>
      <c r="H286" s="151"/>
      <c r="I286" s="153"/>
      <c r="J286" s="151"/>
      <c r="K286" s="153"/>
      <c r="L286" s="151"/>
      <c r="M286" s="155"/>
    </row>
    <row r="287" spans="2:13" x14ac:dyDescent="0.2">
      <c r="B287" s="151"/>
      <c r="C287" s="154"/>
      <c r="D287" s="152"/>
      <c r="E287" s="154"/>
      <c r="F287" s="152"/>
      <c r="G287" s="153"/>
      <c r="H287" s="151"/>
      <c r="I287" s="153"/>
      <c r="J287" s="151"/>
      <c r="K287" s="153"/>
      <c r="L287" s="151"/>
      <c r="M287" s="155"/>
    </row>
    <row r="288" spans="2:13" x14ac:dyDescent="0.2">
      <c r="B288" s="151"/>
      <c r="C288" s="154"/>
      <c r="D288" s="152"/>
      <c r="E288" s="154"/>
      <c r="F288" s="152"/>
      <c r="G288" s="153"/>
      <c r="H288" s="151"/>
      <c r="I288" s="153"/>
      <c r="J288" s="151"/>
      <c r="K288" s="153"/>
      <c r="L288" s="151"/>
      <c r="M288" s="155"/>
    </row>
    <row r="289" spans="2:13" x14ac:dyDescent="0.2">
      <c r="B289" s="151"/>
      <c r="C289" s="154"/>
      <c r="D289" s="152"/>
      <c r="E289" s="154"/>
      <c r="F289" s="152"/>
      <c r="G289" s="153"/>
      <c r="H289" s="151"/>
      <c r="I289" s="153"/>
      <c r="J289" s="151"/>
      <c r="K289" s="153"/>
      <c r="L289" s="151"/>
      <c r="M289" s="155"/>
    </row>
    <row r="290" spans="2:13" x14ac:dyDescent="0.2">
      <c r="B290" s="151"/>
      <c r="C290" s="154"/>
      <c r="D290" s="152"/>
      <c r="E290" s="154"/>
      <c r="F290" s="152"/>
      <c r="G290" s="153"/>
      <c r="H290" s="151"/>
      <c r="I290" s="153"/>
      <c r="J290" s="151"/>
      <c r="K290" s="153"/>
      <c r="L290" s="151"/>
      <c r="M290" s="155"/>
    </row>
    <row r="291" spans="2:13" x14ac:dyDescent="0.2">
      <c r="B291" s="151"/>
      <c r="C291" s="154"/>
      <c r="D291" s="152"/>
      <c r="E291" s="154"/>
      <c r="F291" s="152"/>
      <c r="G291" s="153"/>
      <c r="H291" s="151"/>
      <c r="I291" s="153"/>
      <c r="J291" s="151"/>
      <c r="K291" s="153"/>
      <c r="L291" s="151"/>
      <c r="M291" s="155"/>
    </row>
    <row r="292" spans="2:13" x14ac:dyDescent="0.2">
      <c r="B292" s="151"/>
      <c r="C292" s="154"/>
      <c r="D292" s="152"/>
      <c r="E292" s="154"/>
      <c r="F292" s="152"/>
      <c r="G292" s="153"/>
      <c r="H292" s="151"/>
      <c r="I292" s="153"/>
      <c r="J292" s="151"/>
      <c r="K292" s="153"/>
      <c r="L292" s="151"/>
      <c r="M292" s="155"/>
    </row>
    <row r="293" spans="2:13" x14ac:dyDescent="0.2">
      <c r="B293" s="151"/>
      <c r="C293" s="154"/>
      <c r="D293" s="152"/>
      <c r="E293" s="154"/>
      <c r="F293" s="152"/>
      <c r="G293" s="153"/>
      <c r="H293" s="151"/>
      <c r="I293" s="153"/>
      <c r="J293" s="151"/>
      <c r="K293" s="153"/>
      <c r="L293" s="151"/>
      <c r="M293" s="155"/>
    </row>
    <row r="294" spans="2:13" x14ac:dyDescent="0.2">
      <c r="B294" s="151"/>
      <c r="C294" s="154"/>
      <c r="D294" s="152"/>
      <c r="E294" s="154"/>
      <c r="F294" s="152"/>
      <c r="G294" s="153"/>
      <c r="H294" s="151"/>
      <c r="I294" s="153"/>
      <c r="J294" s="151"/>
      <c r="K294" s="153"/>
      <c r="L294" s="151"/>
      <c r="M294" s="155"/>
    </row>
    <row r="295" spans="2:13" x14ac:dyDescent="0.2">
      <c r="B295" s="151"/>
      <c r="C295" s="154"/>
      <c r="D295" s="152"/>
      <c r="E295" s="154"/>
      <c r="F295" s="152"/>
      <c r="G295" s="153"/>
      <c r="H295" s="151"/>
      <c r="I295" s="153"/>
      <c r="J295" s="151"/>
      <c r="K295" s="153"/>
      <c r="L295" s="151"/>
      <c r="M295" s="155"/>
    </row>
    <row r="296" spans="2:13" x14ac:dyDescent="0.2">
      <c r="B296" s="151"/>
      <c r="C296" s="154"/>
      <c r="D296" s="152"/>
      <c r="E296" s="154"/>
      <c r="F296" s="152"/>
      <c r="G296" s="153"/>
      <c r="H296" s="151"/>
      <c r="I296" s="153"/>
      <c r="J296" s="151"/>
      <c r="K296" s="153"/>
      <c r="L296" s="151"/>
      <c r="M296" s="155"/>
    </row>
    <row r="297" spans="2:13" x14ac:dyDescent="0.2">
      <c r="B297" s="151"/>
      <c r="C297" s="154"/>
      <c r="D297" s="152"/>
      <c r="E297" s="154"/>
      <c r="F297" s="152"/>
      <c r="G297" s="153"/>
      <c r="H297" s="151"/>
      <c r="I297" s="153"/>
      <c r="J297" s="151"/>
      <c r="K297" s="153"/>
      <c r="L297" s="151"/>
      <c r="M297" s="155"/>
    </row>
    <row r="298" spans="2:13" x14ac:dyDescent="0.2">
      <c r="B298" s="151"/>
      <c r="C298" s="154"/>
      <c r="D298" s="152"/>
      <c r="E298" s="154"/>
      <c r="F298" s="152"/>
      <c r="G298" s="153"/>
      <c r="H298" s="151"/>
      <c r="I298" s="153"/>
      <c r="J298" s="151"/>
      <c r="K298" s="153"/>
      <c r="L298" s="151"/>
      <c r="M298" s="155"/>
    </row>
    <row r="299" spans="2:13" x14ac:dyDescent="0.2">
      <c r="B299" s="151"/>
      <c r="C299" s="154"/>
      <c r="D299" s="152"/>
      <c r="E299" s="154"/>
      <c r="F299" s="152"/>
      <c r="G299" s="153"/>
      <c r="H299" s="151"/>
      <c r="I299" s="153"/>
      <c r="J299" s="151"/>
      <c r="K299" s="153"/>
      <c r="L299" s="151"/>
      <c r="M299" s="155"/>
    </row>
    <row r="300" spans="2:13" x14ac:dyDescent="0.2">
      <c r="B300" s="151"/>
      <c r="C300" s="154"/>
      <c r="D300" s="152"/>
      <c r="E300" s="154"/>
      <c r="F300" s="152"/>
      <c r="G300" s="153"/>
      <c r="H300" s="151"/>
      <c r="I300" s="153"/>
      <c r="J300" s="151"/>
      <c r="K300" s="153"/>
      <c r="L300" s="151"/>
      <c r="M300" s="155"/>
    </row>
    <row r="301" spans="2:13" x14ac:dyDescent="0.2">
      <c r="B301" s="151"/>
      <c r="C301" s="154"/>
      <c r="D301" s="152"/>
      <c r="E301" s="154"/>
      <c r="F301" s="152"/>
      <c r="G301" s="153"/>
      <c r="H301" s="151"/>
      <c r="I301" s="153"/>
      <c r="J301" s="151"/>
      <c r="K301" s="153"/>
      <c r="L301" s="151"/>
      <c r="M301" s="155"/>
    </row>
    <row r="302" spans="2:13" x14ac:dyDescent="0.2">
      <c r="B302" s="151"/>
      <c r="C302" s="154"/>
      <c r="D302" s="152"/>
      <c r="E302" s="154"/>
      <c r="F302" s="152"/>
      <c r="G302" s="153"/>
      <c r="H302" s="151"/>
      <c r="I302" s="153"/>
      <c r="J302" s="151"/>
      <c r="K302" s="153"/>
      <c r="L302" s="151"/>
      <c r="M302" s="155"/>
    </row>
    <row r="303" spans="2:13" x14ac:dyDescent="0.2">
      <c r="B303" s="151"/>
      <c r="C303" s="154"/>
      <c r="D303" s="152"/>
      <c r="E303" s="154"/>
      <c r="F303" s="152"/>
      <c r="G303" s="153"/>
      <c r="H303" s="151"/>
      <c r="I303" s="153"/>
      <c r="J303" s="151"/>
      <c r="K303" s="153"/>
      <c r="L303" s="151"/>
      <c r="M303" s="155"/>
    </row>
    <row r="304" spans="2:13" x14ac:dyDescent="0.2">
      <c r="B304" s="151"/>
      <c r="C304" s="154"/>
      <c r="D304" s="152"/>
      <c r="E304" s="154"/>
      <c r="F304" s="152"/>
      <c r="G304" s="153"/>
      <c r="H304" s="151"/>
      <c r="I304" s="153"/>
      <c r="J304" s="151"/>
      <c r="K304" s="153"/>
      <c r="L304" s="151"/>
      <c r="M304" s="155"/>
    </row>
    <row r="305" spans="2:13" x14ac:dyDescent="0.2">
      <c r="B305" s="151"/>
      <c r="C305" s="154"/>
      <c r="D305" s="152"/>
      <c r="E305" s="154"/>
      <c r="F305" s="152"/>
      <c r="G305" s="153"/>
      <c r="H305" s="151"/>
      <c r="I305" s="153"/>
      <c r="J305" s="151"/>
      <c r="K305" s="153"/>
      <c r="L305" s="151"/>
      <c r="M305" s="155"/>
    </row>
    <row r="306" spans="2:13" x14ac:dyDescent="0.2">
      <c r="B306" s="151"/>
      <c r="C306" s="154"/>
      <c r="D306" s="152"/>
      <c r="E306" s="154"/>
      <c r="F306" s="152"/>
      <c r="G306" s="153"/>
      <c r="H306" s="151"/>
      <c r="I306" s="153"/>
      <c r="J306" s="151"/>
      <c r="K306" s="153"/>
      <c r="L306" s="151"/>
      <c r="M306" s="155"/>
    </row>
    <row r="307" spans="2:13" x14ac:dyDescent="0.2">
      <c r="B307" s="151"/>
      <c r="C307" s="154"/>
      <c r="D307" s="152"/>
      <c r="E307" s="154"/>
      <c r="F307" s="152"/>
      <c r="G307" s="153"/>
      <c r="H307" s="151"/>
      <c r="I307" s="153"/>
      <c r="J307" s="151"/>
      <c r="K307" s="153"/>
      <c r="L307" s="151"/>
      <c r="M307" s="155"/>
    </row>
    <row r="308" spans="2:13" x14ac:dyDescent="0.2">
      <c r="B308" s="151"/>
      <c r="C308" s="154"/>
      <c r="D308" s="152"/>
      <c r="E308" s="154"/>
      <c r="F308" s="152"/>
      <c r="G308" s="153"/>
      <c r="H308" s="151"/>
      <c r="I308" s="153"/>
      <c r="J308" s="151"/>
      <c r="K308" s="153"/>
      <c r="L308" s="151"/>
      <c r="M308" s="155"/>
    </row>
    <row r="309" spans="2:13" x14ac:dyDescent="0.2">
      <c r="B309" s="151"/>
      <c r="C309" s="154"/>
      <c r="D309" s="152"/>
      <c r="E309" s="154"/>
      <c r="F309" s="152"/>
      <c r="G309" s="153"/>
      <c r="H309" s="151"/>
      <c r="I309" s="153"/>
      <c r="J309" s="151"/>
      <c r="K309" s="153"/>
      <c r="L309" s="151"/>
      <c r="M309" s="155"/>
    </row>
    <row r="310" spans="2:13" x14ac:dyDescent="0.2">
      <c r="B310" s="151"/>
      <c r="C310" s="154"/>
      <c r="D310" s="152"/>
      <c r="E310" s="154"/>
      <c r="F310" s="152"/>
      <c r="G310" s="153"/>
      <c r="H310" s="151"/>
      <c r="I310" s="153"/>
      <c r="J310" s="151"/>
      <c r="K310" s="153"/>
      <c r="L310" s="151"/>
      <c r="M310" s="155"/>
    </row>
    <row r="311" spans="2:13" x14ac:dyDescent="0.2">
      <c r="B311" s="151"/>
      <c r="C311" s="154"/>
      <c r="D311" s="152"/>
      <c r="E311" s="154"/>
      <c r="F311" s="152"/>
      <c r="G311" s="153"/>
      <c r="H311" s="151"/>
      <c r="I311" s="153"/>
      <c r="J311" s="151"/>
      <c r="K311" s="153"/>
      <c r="L311" s="151"/>
      <c r="M311" s="155"/>
    </row>
    <row r="312" spans="2:13" x14ac:dyDescent="0.2">
      <c r="B312" s="151"/>
      <c r="C312" s="154"/>
      <c r="D312" s="152"/>
      <c r="E312" s="154"/>
      <c r="F312" s="152"/>
      <c r="G312" s="153"/>
      <c r="H312" s="151"/>
      <c r="I312" s="153"/>
      <c r="J312" s="151"/>
      <c r="K312" s="153"/>
      <c r="L312" s="151"/>
      <c r="M312" s="155"/>
    </row>
    <row r="313" spans="2:13" x14ac:dyDescent="0.2">
      <c r="B313" s="151"/>
      <c r="C313" s="154"/>
      <c r="D313" s="152"/>
      <c r="E313" s="154"/>
      <c r="F313" s="152"/>
      <c r="G313" s="153"/>
      <c r="H313" s="151"/>
      <c r="I313" s="153"/>
      <c r="J313" s="151"/>
      <c r="K313" s="153"/>
      <c r="L313" s="151"/>
      <c r="M313" s="155"/>
    </row>
    <row r="314" spans="2:13" x14ac:dyDescent="0.2">
      <c r="B314" s="151"/>
      <c r="C314" s="154"/>
      <c r="D314" s="152"/>
      <c r="E314" s="154"/>
      <c r="F314" s="152"/>
      <c r="G314" s="153"/>
      <c r="H314" s="151"/>
      <c r="I314" s="153"/>
      <c r="J314" s="151"/>
      <c r="K314" s="153"/>
      <c r="L314" s="151"/>
      <c r="M314" s="155"/>
    </row>
    <row r="315" spans="2:13" x14ac:dyDescent="0.2">
      <c r="B315" s="151"/>
      <c r="C315" s="154"/>
      <c r="D315" s="152"/>
      <c r="E315" s="154"/>
      <c r="F315" s="152"/>
      <c r="G315" s="153"/>
      <c r="H315" s="151"/>
      <c r="I315" s="153"/>
      <c r="J315" s="151"/>
      <c r="K315" s="153"/>
      <c r="L315" s="151"/>
      <c r="M315" s="155"/>
    </row>
    <row r="316" spans="2:13" x14ac:dyDescent="0.2">
      <c r="B316" s="151"/>
      <c r="C316" s="154"/>
      <c r="D316" s="152"/>
      <c r="E316" s="154"/>
      <c r="F316" s="152"/>
      <c r="G316" s="153"/>
      <c r="H316" s="151"/>
      <c r="I316" s="153"/>
      <c r="J316" s="151"/>
      <c r="K316" s="153"/>
      <c r="L316" s="151"/>
      <c r="M316" s="155"/>
    </row>
  </sheetData>
  <sheetProtection sheet="1" objects="1" scenarios="1"/>
  <phoneticPr fontId="0" type="noConversion"/>
  <pageMargins left="0.75" right="0.75" top="1" bottom="1" header="0.5" footer="0.5"/>
  <pageSetup paperSize="9" orientation="portrait" horizontalDpi="2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
  <sheetViews>
    <sheetView showGridLines="0" showRowColHeaders="0" tabSelected="1" workbookViewId="0">
      <selection activeCell="O38" sqref="O38"/>
    </sheetView>
  </sheetViews>
  <sheetFormatPr defaultRowHeight="10.199999999999999" x14ac:dyDescent="0.2"/>
  <sheetData/>
  <sheetProtection sheet="1" objects="1" scenarios="1"/>
  <phoneticPr fontId="0" type="noConversion"/>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
  <sheetViews>
    <sheetView showGridLines="0" showRowColHeaders="0" workbookViewId="0">
      <selection activeCell="M32" sqref="M32"/>
    </sheetView>
  </sheetViews>
  <sheetFormatPr defaultRowHeight="10.199999999999999" x14ac:dyDescent="0.2"/>
  <sheetData/>
  <sheetProtection sheet="1" objects="1" scenarios="1"/>
  <phoneticPr fontId="0" type="noConversion"/>
  <pageMargins left="0.75" right="0.75" top="1" bottom="1" header="0.5" footer="0.5"/>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9"/>
  <dimension ref="D10"/>
  <sheetViews>
    <sheetView showGridLines="0" showRowColHeaders="0" topLeftCell="A12" workbookViewId="0">
      <selection activeCell="C4" sqref="C4"/>
    </sheetView>
  </sheetViews>
  <sheetFormatPr defaultRowHeight="10.199999999999999" x14ac:dyDescent="0.2"/>
  <sheetData>
    <row r="10" spans="4:4" x14ac:dyDescent="0.2">
      <c r="D10" s="141" t="s">
        <v>393</v>
      </c>
    </row>
  </sheetData>
  <sheetProtection sheet="1" objects="1" scenarios="1"/>
  <phoneticPr fontId="0" type="noConversion"/>
  <pageMargins left="0.75" right="0.75" top="1" bottom="1" header="0.5" footer="0.5"/>
  <pageSetup orientation="portrait" horizontalDpi="200" verticalDpi="200" r:id="rId1"/>
  <headerFooter alignWithMargins="0"/>
  <drawing r:id="rId2"/>
  <legacyDrawing r:id="rId3"/>
  <controls>
    <mc:AlternateContent xmlns:mc="http://schemas.openxmlformats.org/markup-compatibility/2006">
      <mc:Choice Requires="x14">
        <control shapeId="26627" r:id="rId4" name="cbDataSets">
          <controlPr locked="0" autoLine="0" autoPict="0" linkedCell="'Data Sets'!D10" listFillRange="'Data Set Config'!B3:C4" r:id="rId5">
            <anchor moveWithCells="1" sizeWithCells="1">
              <from>
                <xdr:col>0</xdr:col>
                <xdr:colOff>236220</xdr:colOff>
                <xdr:row>7</xdr:row>
                <xdr:rowOff>22860</xdr:rowOff>
              </from>
              <to>
                <xdr:col>8</xdr:col>
                <xdr:colOff>205740</xdr:colOff>
                <xdr:row>8</xdr:row>
                <xdr:rowOff>121920</xdr:rowOff>
              </to>
            </anchor>
          </controlPr>
        </control>
      </mc:Choice>
      <mc:Fallback>
        <control shapeId="26627" r:id="rId4" name="cbDataSets"/>
      </mc:Fallback>
    </mc:AlternateContent>
    <mc:AlternateContent xmlns:mc="http://schemas.openxmlformats.org/markup-compatibility/2006">
      <mc:Choice Requires="x14">
        <control shapeId="26628" r:id="rId6" name="lblDSDescription">
          <controlPr defaultSize="0" autoLine="0" autoPict="0" r:id="rId7">
            <anchor moveWithCells="1" sizeWithCells="1">
              <from>
                <xdr:col>0</xdr:col>
                <xdr:colOff>236220</xdr:colOff>
                <xdr:row>11</xdr:row>
                <xdr:rowOff>60960</xdr:rowOff>
              </from>
              <to>
                <xdr:col>8</xdr:col>
                <xdr:colOff>175260</xdr:colOff>
                <xdr:row>30</xdr:row>
                <xdr:rowOff>76200</xdr:rowOff>
              </to>
            </anchor>
          </controlPr>
        </control>
      </mc:Choice>
      <mc:Fallback>
        <control shapeId="26628" r:id="rId6" name="lblDSDescription"/>
      </mc:Fallback>
    </mc:AlternateContent>
    <mc:AlternateContent xmlns:mc="http://schemas.openxmlformats.org/markup-compatibility/2006">
      <mc:Choice Requires="x14">
        <control shapeId="26629" r:id="rId8" name="Label1">
          <controlPr defaultSize="0" autoLine="0" autoPict="0" r:id="rId9">
            <anchor moveWithCells="1" sizeWithCells="1">
              <from>
                <xdr:col>0</xdr:col>
                <xdr:colOff>251460</xdr:colOff>
                <xdr:row>10</xdr:row>
                <xdr:rowOff>22860</xdr:rowOff>
              </from>
              <to>
                <xdr:col>8</xdr:col>
                <xdr:colOff>167640</xdr:colOff>
                <xdr:row>11</xdr:row>
                <xdr:rowOff>45720</xdr:rowOff>
              </to>
            </anchor>
          </controlPr>
        </control>
      </mc:Choice>
      <mc:Fallback>
        <control shapeId="26629" r:id="rId8" name="Label1"/>
      </mc:Fallback>
    </mc:AlternateContent>
  </control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C2:AA42"/>
  <sheetViews>
    <sheetView showGridLines="0" showRowColHeaders="0" workbookViewId="0">
      <selection activeCell="F27" sqref="F27"/>
    </sheetView>
  </sheetViews>
  <sheetFormatPr defaultRowHeight="10.199999999999999" x14ac:dyDescent="0.2"/>
  <cols>
    <col min="3" max="3" width="22.42578125" customWidth="1"/>
  </cols>
  <sheetData>
    <row r="2" spans="3:27" ht="21" x14ac:dyDescent="0.4">
      <c r="C2" s="239" t="s">
        <v>400</v>
      </c>
      <c r="D2" s="239"/>
      <c r="E2" s="239"/>
      <c r="F2" s="239"/>
      <c r="G2" s="239"/>
      <c r="H2" s="239"/>
      <c r="I2" s="239"/>
      <c r="J2" s="239"/>
      <c r="K2" s="239"/>
      <c r="L2" s="239"/>
      <c r="M2" s="239"/>
      <c r="N2" s="239"/>
      <c r="O2" s="239"/>
      <c r="P2" s="239"/>
      <c r="Q2" s="239"/>
      <c r="R2" s="239"/>
      <c r="S2" s="239"/>
      <c r="T2" s="239"/>
    </row>
    <row r="3" spans="3:27" ht="11.25" customHeight="1" x14ac:dyDescent="0.4">
      <c r="C3" s="33"/>
      <c r="D3" s="33"/>
      <c r="E3" s="33"/>
      <c r="F3" s="33"/>
      <c r="G3" s="33"/>
      <c r="H3" s="33"/>
      <c r="I3" s="33"/>
      <c r="J3" s="33"/>
      <c r="K3" s="33"/>
      <c r="L3" s="33"/>
      <c r="M3" s="33"/>
      <c r="N3" s="33"/>
      <c r="O3" s="33"/>
      <c r="P3" s="33"/>
      <c r="Q3" s="33"/>
      <c r="R3" s="33"/>
      <c r="S3" s="33"/>
      <c r="T3" s="33"/>
    </row>
    <row r="5" spans="3:27" ht="13.2" x14ac:dyDescent="0.25">
      <c r="D5" s="1" t="s">
        <v>41</v>
      </c>
      <c r="F5" s="1" t="s">
        <v>94</v>
      </c>
      <c r="H5" s="1" t="s">
        <v>94</v>
      </c>
      <c r="K5" s="3" t="str">
        <f>'Working Set'!CL5</f>
        <v>Data Set: Organisational Averages</v>
      </c>
    </row>
    <row r="6" spans="3:27" ht="13.2" x14ac:dyDescent="0.25">
      <c r="C6" s="1"/>
      <c r="D6" s="1" t="s">
        <v>40</v>
      </c>
      <c r="E6" s="1"/>
      <c r="F6" s="1" t="s">
        <v>43</v>
      </c>
      <c r="G6" s="1"/>
      <c r="H6" s="1" t="s">
        <v>44</v>
      </c>
      <c r="K6" s="3" t="str">
        <f>IF(ISBLANK('Working Set'!CL4), "", 'Working Set'!CL4)</f>
        <v/>
      </c>
    </row>
    <row r="7" spans="3:27" ht="13.2" x14ac:dyDescent="0.25">
      <c r="C7" s="1"/>
      <c r="E7" s="1"/>
      <c r="F7" s="1" t="s">
        <v>42</v>
      </c>
      <c r="G7" s="1"/>
      <c r="H7" s="1" t="s">
        <v>42</v>
      </c>
    </row>
    <row r="8" spans="3:27" ht="13.2" x14ac:dyDescent="0.25">
      <c r="C8" s="1"/>
      <c r="D8" s="1"/>
      <c r="E8" s="1"/>
      <c r="F8" s="1"/>
      <c r="G8" s="1"/>
      <c r="H8" s="1"/>
      <c r="J8" s="8" t="s">
        <v>88</v>
      </c>
      <c r="K8" s="12"/>
      <c r="L8" s="3" t="s">
        <v>89</v>
      </c>
      <c r="AA8" s="18" t="s">
        <v>97</v>
      </c>
    </row>
    <row r="9" spans="3:27" ht="13.2" x14ac:dyDescent="0.25">
      <c r="C9" s="1" t="s">
        <v>49</v>
      </c>
      <c r="D9" s="231" t="str">
        <f>Factors!E3</f>
        <v/>
      </c>
      <c r="E9" s="77"/>
      <c r="F9" s="231"/>
      <c r="G9" s="77"/>
      <c r="H9" s="139">
        <f>IF(AND(D9&lt;&gt;"",D9&gt;'Working Set'!CN3), F9, 'Working Set'!CN3)</f>
        <v>3.2936999999999999</v>
      </c>
      <c r="I9" s="3" t="str">
        <f>IF(AND(D9&lt;&gt;"",D9&gt;='Working Set'!CN3),"*","")</f>
        <v/>
      </c>
      <c r="K9" s="12"/>
      <c r="L9" s="3" t="s">
        <v>98</v>
      </c>
      <c r="AA9" s="19" t="str">
        <f>IF(I9="*",C9&amp;", ","")</f>
        <v/>
      </c>
    </row>
    <row r="10" spans="3:27" ht="13.2" x14ac:dyDescent="0.25">
      <c r="C10" s="1" t="s">
        <v>36</v>
      </c>
      <c r="D10" s="231" t="str">
        <f>Factors!E12</f>
        <v/>
      </c>
      <c r="E10" s="77"/>
      <c r="F10" s="231"/>
      <c r="G10" s="77"/>
      <c r="H10" s="139">
        <f>IF(AND(D10&lt;&gt;"",D10&gt;'Working Set'!CN4), F10, 'Working Set'!CN4)</f>
        <v>3.7208000000000001</v>
      </c>
      <c r="I10" s="3" t="str">
        <f>IF(AND(D10&lt;&gt;"",D10&gt;='Working Set'!CN4),"*","")</f>
        <v/>
      </c>
      <c r="K10" s="12"/>
      <c r="L10" s="3" t="s">
        <v>90</v>
      </c>
      <c r="AA10" s="19" t="str">
        <f t="shared" ref="AA10:AA15" si="0">IF(I10="*",C10&amp;", ","")</f>
        <v/>
      </c>
    </row>
    <row r="11" spans="3:27" ht="13.2" x14ac:dyDescent="0.25">
      <c r="C11" s="1" t="s">
        <v>87</v>
      </c>
      <c r="D11" s="231" t="str">
        <f>Factors!E19</f>
        <v/>
      </c>
      <c r="E11" s="77"/>
      <c r="F11" s="231"/>
      <c r="G11" s="77"/>
      <c r="H11" s="139">
        <f>IF(AND(D11&lt;&gt;"",D11&gt;'Working Set'!CN5), F11, 'Working Set'!CN5)</f>
        <v>3.65</v>
      </c>
      <c r="I11" s="3" t="str">
        <f>IF(AND(D11&lt;&gt;"",D11&gt;='Working Set'!CN5),"*","")</f>
        <v/>
      </c>
      <c r="K11" s="12"/>
      <c r="L11" s="3" t="s">
        <v>99</v>
      </c>
      <c r="AA11" s="19" t="str">
        <f t="shared" si="0"/>
        <v/>
      </c>
    </row>
    <row r="12" spans="3:27" ht="13.2" x14ac:dyDescent="0.25">
      <c r="C12" s="1" t="s">
        <v>50</v>
      </c>
      <c r="D12" s="231" t="str">
        <f>Factors!E25</f>
        <v/>
      </c>
      <c r="E12" s="77"/>
      <c r="F12" s="231"/>
      <c r="G12" s="77"/>
      <c r="H12" s="139">
        <f>IF(AND(D12&lt;&gt;"",D12&gt;'Working Set'!CN6), F12, 'Working Set'!CN6)</f>
        <v>3.8892000000000002</v>
      </c>
      <c r="I12" s="3" t="str">
        <f>IF(AND(D12&lt;&gt;"",D12&gt;='Working Set'!CN6),"*","")</f>
        <v/>
      </c>
      <c r="K12" s="12"/>
      <c r="L12" s="3" t="s">
        <v>91</v>
      </c>
      <c r="AA12" s="19" t="str">
        <f t="shared" si="0"/>
        <v/>
      </c>
    </row>
    <row r="13" spans="3:27" ht="13.2" x14ac:dyDescent="0.25">
      <c r="C13" s="1" t="s">
        <v>37</v>
      </c>
      <c r="D13" s="231" t="str">
        <f>Factors!E30</f>
        <v/>
      </c>
      <c r="E13" s="77"/>
      <c r="F13" s="231"/>
      <c r="G13" s="77"/>
      <c r="H13" s="139">
        <f>IF(AND(D13&lt;&gt;"",D13&gt;'Working Set'!CN7), F13, 'Working Set'!CN7)</f>
        <v>4.0381</v>
      </c>
      <c r="I13" s="3" t="str">
        <f>IF(AND(D13&lt;&gt;"",D13&gt;='Working Set'!CN7),"*","")</f>
        <v/>
      </c>
      <c r="K13" s="12"/>
      <c r="L13" s="3" t="s">
        <v>355</v>
      </c>
      <c r="AA13" s="19" t="str">
        <f t="shared" si="0"/>
        <v/>
      </c>
    </row>
    <row r="14" spans="3:27" ht="13.2" x14ac:dyDescent="0.25">
      <c r="C14" s="1" t="s">
        <v>38</v>
      </c>
      <c r="D14" s="231" t="str">
        <f>Factors!E35</f>
        <v/>
      </c>
      <c r="E14" s="77"/>
      <c r="F14" s="231"/>
      <c r="G14" s="77"/>
      <c r="H14" s="139">
        <f>IF(AND(D14&lt;&gt;"",D14&gt;'Working Set'!CN8), F14, 'Working Set'!CN8)</f>
        <v>4.3117000000000001</v>
      </c>
      <c r="I14" s="3" t="str">
        <f>IF(AND(D14&lt;&gt;"",D14&gt;='Working Set'!CN8),"*","")</f>
        <v/>
      </c>
      <c r="K14" s="12"/>
      <c r="L14" s="3" t="s">
        <v>92</v>
      </c>
      <c r="AA14" s="19" t="str">
        <f t="shared" si="0"/>
        <v/>
      </c>
    </row>
    <row r="15" spans="3:27" ht="13.2" x14ac:dyDescent="0.25">
      <c r="C15" s="1" t="s">
        <v>35</v>
      </c>
      <c r="D15" s="231" t="str">
        <f>Factors!E41</f>
        <v/>
      </c>
      <c r="E15" s="77"/>
      <c r="F15" s="231"/>
      <c r="G15" s="77"/>
      <c r="H15" s="139">
        <f>IF(AND(D15&lt;&gt;"",D15&gt;'Working Set'!CN9), F15, 'Working Set'!CN9)</f>
        <v>3.24</v>
      </c>
      <c r="I15" s="3" t="str">
        <f>IF(AND(D15&lt;&gt;"",D15&gt;='Working Set'!CN9),"*","")</f>
        <v/>
      </c>
      <c r="K15" s="12"/>
      <c r="L15" s="3" t="s">
        <v>354</v>
      </c>
      <c r="AA15" s="19" t="str">
        <f t="shared" si="0"/>
        <v/>
      </c>
    </row>
    <row r="16" spans="3:27" x14ac:dyDescent="0.2">
      <c r="AA16" s="19"/>
    </row>
    <row r="17" spans="3:27" ht="27" customHeight="1" x14ac:dyDescent="0.2">
      <c r="C17" s="238" t="str">
        <f>AA21</f>
        <v/>
      </c>
      <c r="D17" s="238"/>
      <c r="E17" s="238"/>
      <c r="F17" s="238"/>
      <c r="G17" s="238"/>
      <c r="H17" s="238"/>
      <c r="I17" s="238"/>
      <c r="J17" s="238"/>
      <c r="K17" s="238"/>
      <c r="L17" s="238"/>
      <c r="M17" s="238"/>
      <c r="N17" s="238"/>
      <c r="AA17" s="19" t="str">
        <f>AA9&amp;AA10&amp;AA11&amp;AA12&amp;AA13&amp;AA14&amp;AA15</f>
        <v/>
      </c>
    </row>
    <row r="18" spans="3:27" x14ac:dyDescent="0.2">
      <c r="AA18" s="19" t="str">
        <f>IF(LEN(AA17),LEFT(AA17,LEN(AA17)-2),"")</f>
        <v/>
      </c>
    </row>
    <row r="19" spans="3:27" x14ac:dyDescent="0.2">
      <c r="AA19" s="19" t="s">
        <v>96</v>
      </c>
    </row>
    <row r="20" spans="3:27" x14ac:dyDescent="0.2">
      <c r="AA20" s="19" t="s">
        <v>95</v>
      </c>
    </row>
    <row r="21" spans="3:27" x14ac:dyDescent="0.2">
      <c r="AA21" s="19" t="str">
        <f>IF(LEN(AA18), AA19&amp;AA18&amp;AA20, "")</f>
        <v/>
      </c>
    </row>
    <row r="41" spans="3:3" x14ac:dyDescent="0.2">
      <c r="C41" s="16" t="str">
        <f>"† Compared with results from '" &amp; VLOOKUP('Data Sets'!D10, 'Data Set Config'!B3:D53, 2, FALSE) &amp; "' (see the HSE MS Analysis Tool User Manual for more information and for caveats regarding interpretation of results)"</f>
        <v>† Compared with results from 'Organisational Averages' (see the HSE MS Analysis Tool User Manual for more information and for caveats regarding interpretation of results)</v>
      </c>
    </row>
    <row r="42" spans="3:3" x14ac:dyDescent="0.2">
      <c r="C42" s="3"/>
    </row>
  </sheetData>
  <mergeCells count="2">
    <mergeCell ref="C17:N17"/>
    <mergeCell ref="C2:T2"/>
  </mergeCells>
  <phoneticPr fontId="0" type="noConversion"/>
  <printOptions horizontalCentered="1" verticalCentered="1"/>
  <pageMargins left="0.74803149606299213" right="0.74803149606299213" top="0.98425196850393704" bottom="0.98425196850393704" header="0.51181102362204722" footer="0.51181102362204722"/>
  <pageSetup paperSize="9" scale="86" orientation="landscape" verticalDpi="409"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2:AG42"/>
  <sheetViews>
    <sheetView showGridLines="0" showRowColHeaders="0" topLeftCell="A15" workbookViewId="0">
      <selection activeCell="D54" sqref="D54"/>
    </sheetView>
  </sheetViews>
  <sheetFormatPr defaultRowHeight="10.199999999999999" x14ac:dyDescent="0.2"/>
  <cols>
    <col min="1" max="1" width="2.7109375" customWidth="1"/>
    <col min="2" max="2" width="12.28515625" customWidth="1"/>
    <col min="3" max="3" width="10.42578125" customWidth="1"/>
    <col min="4" max="4" width="34.7109375" customWidth="1"/>
    <col min="6" max="6" width="5.42578125" customWidth="1"/>
    <col min="7" max="7" width="15" customWidth="1"/>
    <col min="8" max="8" width="10.42578125" customWidth="1"/>
    <col min="9" max="9" width="37.85546875" customWidth="1"/>
    <col min="11" max="11" width="3.85546875" customWidth="1"/>
    <col min="12" max="12" width="5.140625" bestFit="1" customWidth="1"/>
    <col min="13" max="13" width="7" customWidth="1"/>
    <col min="14" max="14" width="61" customWidth="1"/>
  </cols>
  <sheetData>
    <row r="2" spans="1:33" ht="13.2" x14ac:dyDescent="0.25">
      <c r="A2" s="1"/>
      <c r="B2" s="1"/>
      <c r="C2" s="1"/>
      <c r="D2" s="1" t="s">
        <v>45</v>
      </c>
      <c r="E2" s="1"/>
      <c r="F2" s="1"/>
      <c r="G2" s="1"/>
      <c r="H2" s="1"/>
      <c r="I2" s="1"/>
    </row>
    <row r="3" spans="1:33" ht="13.2" x14ac:dyDescent="0.25">
      <c r="A3" s="1"/>
      <c r="B3" s="1"/>
      <c r="C3" s="1"/>
      <c r="D3" s="1"/>
      <c r="E3" s="1"/>
      <c r="F3" s="1"/>
      <c r="G3" s="1"/>
      <c r="H3" s="1"/>
      <c r="I3" s="1"/>
    </row>
    <row r="4" spans="1:33" ht="13.2" x14ac:dyDescent="0.25">
      <c r="A4" s="1"/>
      <c r="B4" s="1"/>
      <c r="C4" s="1" t="s">
        <v>86</v>
      </c>
      <c r="E4" s="1" t="s">
        <v>46</v>
      </c>
      <c r="F4" s="1"/>
      <c r="G4" s="1"/>
      <c r="H4" s="1" t="s">
        <v>86</v>
      </c>
      <c r="J4" s="1" t="s">
        <v>46</v>
      </c>
      <c r="K4" s="1"/>
      <c r="L4" s="8" t="s">
        <v>88</v>
      </c>
      <c r="N4" s="3" t="s">
        <v>89</v>
      </c>
    </row>
    <row r="5" spans="1:33" ht="13.2" x14ac:dyDescent="0.25">
      <c r="A5" s="1"/>
      <c r="B5" s="1" t="s">
        <v>49</v>
      </c>
      <c r="C5" s="1"/>
      <c r="D5" s="2"/>
      <c r="E5" s="2"/>
      <c r="F5" s="1"/>
      <c r="G5" s="1" t="s">
        <v>37</v>
      </c>
      <c r="H5" s="1"/>
      <c r="J5" s="1"/>
      <c r="K5" s="1"/>
      <c r="M5" s="12"/>
      <c r="N5" s="3" t="s">
        <v>98</v>
      </c>
    </row>
    <row r="6" spans="1:33" ht="26.25" customHeight="1" x14ac:dyDescent="0.25">
      <c r="A6" s="1"/>
      <c r="B6" s="1"/>
      <c r="C6" s="13">
        <v>3</v>
      </c>
      <c r="D6" s="4" t="s">
        <v>51</v>
      </c>
      <c r="E6" s="232" t="str">
        <f>Factors!E4</f>
        <v/>
      </c>
      <c r="F6" s="1"/>
      <c r="G6" s="1"/>
      <c r="H6" s="13">
        <v>5</v>
      </c>
      <c r="I6" s="4" t="s">
        <v>74</v>
      </c>
      <c r="J6" s="232" t="str">
        <f>Factors!E31</f>
        <v/>
      </c>
      <c r="K6" s="1"/>
      <c r="M6" s="12"/>
      <c r="N6" s="11" t="s">
        <v>101</v>
      </c>
    </row>
    <row r="7" spans="1:33" ht="22.5" customHeight="1" x14ac:dyDescent="0.25">
      <c r="A7" s="1"/>
      <c r="B7" s="1"/>
      <c r="C7" s="13">
        <v>6</v>
      </c>
      <c r="D7" s="4" t="s">
        <v>52</v>
      </c>
      <c r="E7" s="232" t="str">
        <f>Factors!E5</f>
        <v/>
      </c>
      <c r="F7" s="1"/>
      <c r="G7" s="1"/>
      <c r="H7" s="13">
        <v>14</v>
      </c>
      <c r="I7" s="4" t="s">
        <v>75</v>
      </c>
      <c r="J7" s="232" t="str">
        <f>Factors!E32</f>
        <v/>
      </c>
      <c r="K7" s="1"/>
      <c r="M7" s="12"/>
      <c r="N7" s="11" t="s">
        <v>358</v>
      </c>
    </row>
    <row r="8" spans="1:33" ht="22.8" x14ac:dyDescent="0.3">
      <c r="A8" s="1"/>
      <c r="B8" s="1"/>
      <c r="C8" s="13">
        <v>9</v>
      </c>
      <c r="D8" s="4" t="s">
        <v>53</v>
      </c>
      <c r="E8" s="232" t="str">
        <f>Factors!E6</f>
        <v/>
      </c>
      <c r="F8" s="1"/>
      <c r="G8" s="1"/>
      <c r="H8" s="13">
        <v>21</v>
      </c>
      <c r="I8" s="4" t="s">
        <v>76</v>
      </c>
      <c r="J8" s="232" t="str">
        <f>Factors!E33</f>
        <v/>
      </c>
      <c r="K8" s="10" t="str">
        <f>IF(LEN(I11),"*","")</f>
        <v/>
      </c>
      <c r="L8" s="1"/>
      <c r="M8" s="12"/>
      <c r="N8" s="11" t="s">
        <v>102</v>
      </c>
    </row>
    <row r="9" spans="1:33" ht="20.399999999999999" x14ac:dyDescent="0.25">
      <c r="A9" s="1"/>
      <c r="B9" s="1"/>
      <c r="C9" s="13">
        <v>12</v>
      </c>
      <c r="D9" s="4" t="s">
        <v>54</v>
      </c>
      <c r="E9" s="232" t="str">
        <f>Factors!E7</f>
        <v/>
      </c>
      <c r="F9" s="1"/>
      <c r="G9" s="1"/>
      <c r="H9" s="13">
        <v>34</v>
      </c>
      <c r="I9" s="4" t="s">
        <v>77</v>
      </c>
      <c r="J9" s="232" t="str">
        <f>Factors!E34</f>
        <v/>
      </c>
      <c r="K9" s="1"/>
      <c r="L9" s="1"/>
      <c r="M9" s="12"/>
    </row>
    <row r="10" spans="1:33" ht="13.2" x14ac:dyDescent="0.25">
      <c r="A10" s="1"/>
      <c r="B10" s="1"/>
      <c r="C10" s="13">
        <v>16</v>
      </c>
      <c r="D10" s="4" t="s">
        <v>55</v>
      </c>
      <c r="E10" s="232" t="str">
        <f>Factors!E8</f>
        <v/>
      </c>
      <c r="F10" s="1"/>
      <c r="G10" s="1"/>
      <c r="H10" s="8" t="s">
        <v>47</v>
      </c>
      <c r="I10" s="5"/>
      <c r="J10" s="232" t="str">
        <f>Factors!E30</f>
        <v/>
      </c>
      <c r="K10" s="1"/>
      <c r="L10" s="1"/>
      <c r="M10" s="237"/>
      <c r="N10" s="3"/>
      <c r="Y10" s="16"/>
      <c r="Z10" s="16"/>
      <c r="AA10" s="16"/>
      <c r="AB10" s="16"/>
      <c r="AC10" s="16"/>
      <c r="AD10" s="16"/>
      <c r="AE10" s="16"/>
      <c r="AF10" s="16"/>
      <c r="AG10" s="16"/>
    </row>
    <row r="11" spans="1:33" ht="13.2" x14ac:dyDescent="0.25">
      <c r="A11" s="1"/>
      <c r="B11" s="1"/>
      <c r="C11" s="13">
        <v>18</v>
      </c>
      <c r="D11" s="4" t="s">
        <v>56</v>
      </c>
      <c r="E11" s="232" t="str">
        <f>Factors!E9</f>
        <v/>
      </c>
      <c r="F11" s="1"/>
      <c r="G11" s="1"/>
      <c r="H11" s="1"/>
      <c r="I11" s="9"/>
      <c r="J11" s="141"/>
      <c r="K11" s="1"/>
      <c r="L11" s="1"/>
      <c r="M11" s="12"/>
      <c r="N11" s="3"/>
      <c r="Y11" s="16"/>
      <c r="Z11" s="16"/>
      <c r="AA11" s="19" t="s">
        <v>93</v>
      </c>
      <c r="AB11" s="19"/>
      <c r="AC11" s="19"/>
      <c r="AD11" s="19"/>
      <c r="AE11" s="16"/>
      <c r="AF11" s="16"/>
      <c r="AG11" s="16"/>
    </row>
    <row r="12" spans="1:33" ht="13.2" x14ac:dyDescent="0.25">
      <c r="A12" s="1"/>
      <c r="B12" s="1"/>
      <c r="C12" s="13">
        <v>20</v>
      </c>
      <c r="D12" s="4" t="s">
        <v>57</v>
      </c>
      <c r="E12" s="232" t="str">
        <f>Factors!E10</f>
        <v/>
      </c>
      <c r="F12" s="1"/>
      <c r="G12" s="1" t="s">
        <v>38</v>
      </c>
      <c r="H12" s="1"/>
      <c r="I12" s="5"/>
      <c r="J12" s="141"/>
      <c r="K12" s="1"/>
      <c r="Y12" s="16"/>
      <c r="Z12" s="16"/>
      <c r="AA12" s="144"/>
      <c r="AB12" s="145"/>
      <c r="AC12" s="19"/>
      <c r="AD12" s="19"/>
      <c r="AE12" s="16"/>
      <c r="AF12" s="16"/>
      <c r="AG12" s="16"/>
    </row>
    <row r="13" spans="1:33" ht="13.2" x14ac:dyDescent="0.25">
      <c r="A13" s="1"/>
      <c r="B13" s="1"/>
      <c r="C13" s="13">
        <v>22</v>
      </c>
      <c r="D13" s="4" t="s">
        <v>58</v>
      </c>
      <c r="E13" s="232" t="str">
        <f>Factors!E11</f>
        <v/>
      </c>
      <c r="F13" s="1"/>
      <c r="G13" s="1"/>
      <c r="H13" s="13">
        <v>1</v>
      </c>
      <c r="I13" s="4" t="s">
        <v>78</v>
      </c>
      <c r="J13" s="232" t="str">
        <f>Factors!E36</f>
        <v/>
      </c>
      <c r="K13" s="1"/>
      <c r="M13" s="3" t="str">
        <f>'Working Set'!CL5</f>
        <v>Data Set: Organisational Averages</v>
      </c>
      <c r="Y13" s="16"/>
      <c r="Z13" s="16"/>
      <c r="AA13" s="146" t="str">
        <f>E14</f>
        <v/>
      </c>
      <c r="AB13" s="19"/>
      <c r="AC13" s="147">
        <f>IF(AA13&gt;'Working Set'!CN3,AB13,'Working Set'!CN3)</f>
        <v>0</v>
      </c>
      <c r="AD13" s="148" t="str">
        <f>B5</f>
        <v>Demands</v>
      </c>
      <c r="AE13" s="16"/>
      <c r="AF13" s="16"/>
      <c r="AG13" s="16"/>
    </row>
    <row r="14" spans="1:33" ht="13.2" x14ac:dyDescent="0.25">
      <c r="A14" s="1"/>
      <c r="B14" s="1"/>
      <c r="C14" s="8" t="s">
        <v>47</v>
      </c>
      <c r="D14" s="5"/>
      <c r="E14" s="232" t="str">
        <f>Factors!E3</f>
        <v/>
      </c>
      <c r="F14" s="1"/>
      <c r="G14" s="1"/>
      <c r="H14" s="13">
        <v>4</v>
      </c>
      <c r="I14" s="4" t="s">
        <v>79</v>
      </c>
      <c r="J14" s="232" t="str">
        <f>Factors!E37</f>
        <v/>
      </c>
      <c r="K14" s="1"/>
      <c r="M14" s="3" t="str">
        <f>IF(ISBLANK('Working Set'!CL4),"",'Working Set'!CL4)</f>
        <v/>
      </c>
      <c r="Y14" s="16"/>
      <c r="Z14" s="16"/>
      <c r="AA14" s="146" t="str">
        <f>E23</f>
        <v/>
      </c>
      <c r="AB14" s="148"/>
      <c r="AC14" s="147">
        <f>IF(AA14&gt;'Working Set'!CN4,AB14,'Working Set'!CN4)</f>
        <v>0</v>
      </c>
      <c r="AD14" s="148" t="str">
        <f>B16</f>
        <v>Control</v>
      </c>
      <c r="AE14" s="16"/>
      <c r="AF14" s="16"/>
      <c r="AG14" s="16"/>
    </row>
    <row r="15" spans="1:33" ht="20.399999999999999" x14ac:dyDescent="0.25">
      <c r="A15" s="1"/>
      <c r="D15" s="5"/>
      <c r="E15" s="141"/>
      <c r="F15" s="1"/>
      <c r="G15" s="1"/>
      <c r="H15" s="13">
        <v>11</v>
      </c>
      <c r="I15" s="4" t="s">
        <v>80</v>
      </c>
      <c r="J15" s="232" t="str">
        <f>Factors!E38</f>
        <v/>
      </c>
      <c r="K15" s="1"/>
      <c r="Y15" s="16"/>
      <c r="Z15" s="16"/>
      <c r="AA15" s="146" t="str">
        <f>E31</f>
        <v/>
      </c>
      <c r="AB15" s="148"/>
      <c r="AC15" s="147">
        <f>IF(AA15&gt;'Working Set'!CN5,AB15,'Working Set'!CN5)</f>
        <v>0</v>
      </c>
      <c r="AD15" s="148" t="str">
        <f>B25</f>
        <v>Managers' Support</v>
      </c>
      <c r="AE15" s="16"/>
      <c r="AF15" s="16"/>
      <c r="AG15" s="16"/>
    </row>
    <row r="16" spans="1:33" ht="20.399999999999999" x14ac:dyDescent="0.25">
      <c r="A16" s="1"/>
      <c r="B16" s="1" t="s">
        <v>36</v>
      </c>
      <c r="C16" s="1"/>
      <c r="D16" s="6"/>
      <c r="E16" s="141"/>
      <c r="F16" s="1"/>
      <c r="G16" s="1"/>
      <c r="H16" s="13">
        <v>13</v>
      </c>
      <c r="I16" s="4" t="s">
        <v>81</v>
      </c>
      <c r="J16" s="232" t="str">
        <f>Factors!E39</f>
        <v/>
      </c>
      <c r="K16" s="1"/>
      <c r="Y16" s="16"/>
      <c r="Z16" s="16"/>
      <c r="AA16" s="149" t="str">
        <f>E38</f>
        <v/>
      </c>
      <c r="AB16" s="150"/>
      <c r="AC16" s="147">
        <f>IF(AA16&gt;'Working Set'!CN6,AB16,'Working Set'!CN6)</f>
        <v>0</v>
      </c>
      <c r="AD16" s="148" t="str">
        <f>B33</f>
        <v>Peer Support</v>
      </c>
      <c r="AE16" s="16"/>
      <c r="AF16" s="16"/>
      <c r="AG16" s="16"/>
    </row>
    <row r="17" spans="1:33" ht="20.399999999999999" x14ac:dyDescent="0.25">
      <c r="A17" s="1"/>
      <c r="B17" s="1"/>
      <c r="C17" s="13">
        <v>2</v>
      </c>
      <c r="D17" s="4" t="s">
        <v>59</v>
      </c>
      <c r="E17" s="232" t="str">
        <f>Factors!E13</f>
        <v/>
      </c>
      <c r="F17" s="1"/>
      <c r="G17" s="1"/>
      <c r="H17" s="13">
        <v>17</v>
      </c>
      <c r="I17" s="4" t="s">
        <v>82</v>
      </c>
      <c r="J17" s="232" t="str">
        <f>Factors!E40</f>
        <v/>
      </c>
      <c r="K17" s="1"/>
      <c r="Y17" s="16"/>
      <c r="Z17" s="16"/>
      <c r="AA17" s="149" t="str">
        <f>J10</f>
        <v/>
      </c>
      <c r="AB17" s="150"/>
      <c r="AC17" s="147">
        <f>IF(AA17&gt;'Working Set'!CN7,AB17,'Working Set'!CN7)</f>
        <v>0</v>
      </c>
      <c r="AD17" s="148" t="str">
        <f>G5</f>
        <v>Relationships</v>
      </c>
      <c r="AE17" s="16"/>
      <c r="AF17" s="16"/>
      <c r="AG17" s="16"/>
    </row>
    <row r="18" spans="1:33" ht="13.2" x14ac:dyDescent="0.25">
      <c r="A18" s="1"/>
      <c r="B18" s="1"/>
      <c r="C18" s="13">
        <v>10</v>
      </c>
      <c r="D18" s="4" t="s">
        <v>60</v>
      </c>
      <c r="E18" s="232" t="str">
        <f>Factors!E14</f>
        <v/>
      </c>
      <c r="F18" s="1"/>
      <c r="G18" s="1"/>
      <c r="H18" s="8" t="s">
        <v>47</v>
      </c>
      <c r="I18" s="5"/>
      <c r="J18" s="232" t="str">
        <f>Factors!E35</f>
        <v/>
      </c>
      <c r="K18" s="1"/>
      <c r="Y18" s="16"/>
      <c r="Z18" s="16"/>
      <c r="AA18" s="149" t="str">
        <f>J18</f>
        <v/>
      </c>
      <c r="AB18" s="150"/>
      <c r="AC18" s="147">
        <f>IF(AA18&gt;'Working Set'!CN8,AB18,'Working Set'!CN8)</f>
        <v>0</v>
      </c>
      <c r="AD18" s="148" t="str">
        <f>G12</f>
        <v>Role</v>
      </c>
      <c r="AE18" s="16"/>
      <c r="AF18" s="16"/>
      <c r="AG18" s="16"/>
    </row>
    <row r="19" spans="1:33" ht="20.399999999999999" x14ac:dyDescent="0.25">
      <c r="A19" s="1"/>
      <c r="B19" s="1"/>
      <c r="C19" s="13">
        <v>15</v>
      </c>
      <c r="D19" s="4" t="s">
        <v>61</v>
      </c>
      <c r="E19" s="232" t="str">
        <f>Factors!E15</f>
        <v/>
      </c>
      <c r="F19" s="1"/>
      <c r="G19" s="1"/>
      <c r="H19" s="1"/>
      <c r="I19" s="5"/>
      <c r="J19" s="141"/>
      <c r="K19" s="1"/>
      <c r="Y19" s="16"/>
      <c r="Z19" s="16"/>
      <c r="AA19" s="149" t="str">
        <f>J24</f>
        <v/>
      </c>
      <c r="AB19" s="150"/>
      <c r="AC19" s="147">
        <f>IF(AA19&gt;'Working Set'!CN9,AB19,'Working Set'!CN9)</f>
        <v>0</v>
      </c>
      <c r="AD19" s="148" t="str">
        <f>G20</f>
        <v>Change</v>
      </c>
      <c r="AE19" s="16"/>
      <c r="AF19" s="16"/>
      <c r="AG19" s="16"/>
    </row>
    <row r="20" spans="1:33" ht="20.399999999999999" x14ac:dyDescent="0.25">
      <c r="A20" s="1"/>
      <c r="B20" s="1"/>
      <c r="C20" s="13">
        <v>19</v>
      </c>
      <c r="D20" s="4" t="s">
        <v>62</v>
      </c>
      <c r="E20" s="232" t="str">
        <f>Factors!E16</f>
        <v/>
      </c>
      <c r="F20" s="1"/>
      <c r="G20" s="1" t="s">
        <v>35</v>
      </c>
      <c r="H20" s="1"/>
      <c r="I20" s="5"/>
      <c r="J20" s="141"/>
      <c r="K20" s="1"/>
      <c r="Y20" s="16"/>
      <c r="Z20" s="16"/>
      <c r="AA20" s="16"/>
      <c r="AB20" s="16"/>
      <c r="AC20" s="16"/>
      <c r="AD20" s="16"/>
      <c r="AE20" s="16"/>
      <c r="AF20" s="16"/>
      <c r="AG20" s="16"/>
    </row>
    <row r="21" spans="1:33" ht="20.399999999999999" x14ac:dyDescent="0.25">
      <c r="A21" s="1"/>
      <c r="B21" s="1"/>
      <c r="C21" s="13">
        <v>25</v>
      </c>
      <c r="D21" s="4" t="s">
        <v>63</v>
      </c>
      <c r="E21" s="232" t="str">
        <f>Factors!E17</f>
        <v/>
      </c>
      <c r="F21" s="1"/>
      <c r="G21" s="1"/>
      <c r="H21" s="13">
        <v>26</v>
      </c>
      <c r="I21" s="4" t="s">
        <v>83</v>
      </c>
      <c r="J21" s="232" t="str">
        <f>Factors!E42</f>
        <v/>
      </c>
      <c r="K21" s="1"/>
      <c r="Y21" s="16"/>
      <c r="Z21" s="16"/>
      <c r="AA21" s="16"/>
      <c r="AB21" s="16"/>
      <c r="AC21" s="16"/>
      <c r="AD21" s="16"/>
      <c r="AE21" s="16"/>
      <c r="AF21" s="16"/>
      <c r="AG21" s="16"/>
    </row>
    <row r="22" spans="1:33" ht="20.399999999999999" x14ac:dyDescent="0.25">
      <c r="A22" s="1"/>
      <c r="B22" s="1"/>
      <c r="C22" s="13">
        <v>30</v>
      </c>
      <c r="D22" s="4" t="s">
        <v>64</v>
      </c>
      <c r="E22" s="232" t="str">
        <f>Factors!E18</f>
        <v/>
      </c>
      <c r="F22" s="1"/>
      <c r="G22" s="1"/>
      <c r="H22" s="13">
        <v>28</v>
      </c>
      <c r="I22" s="4" t="s">
        <v>84</v>
      </c>
      <c r="J22" s="232" t="str">
        <f>Factors!E43</f>
        <v/>
      </c>
      <c r="K22" s="1"/>
    </row>
    <row r="23" spans="1:33" ht="20.399999999999999" x14ac:dyDescent="0.25">
      <c r="A23" s="1"/>
      <c r="B23" s="1"/>
      <c r="C23" s="8" t="s">
        <v>47</v>
      </c>
      <c r="D23" s="5"/>
      <c r="E23" s="232" t="str">
        <f>Factors!E12</f>
        <v/>
      </c>
      <c r="F23" s="1"/>
      <c r="G23" s="1"/>
      <c r="H23" s="13">
        <v>32</v>
      </c>
      <c r="I23" s="4" t="s">
        <v>85</v>
      </c>
      <c r="J23" s="232" t="str">
        <f>Factors!E44</f>
        <v/>
      </c>
      <c r="K23" s="1"/>
      <c r="L23" s="1"/>
    </row>
    <row r="24" spans="1:33" ht="13.2" x14ac:dyDescent="0.25">
      <c r="A24" s="1"/>
      <c r="D24" s="5"/>
      <c r="E24" s="141"/>
      <c r="F24" s="1"/>
      <c r="G24" s="1"/>
      <c r="H24" s="8" t="s">
        <v>47</v>
      </c>
      <c r="I24" s="5"/>
      <c r="J24" s="232" t="str">
        <f>Factors!E41</f>
        <v/>
      </c>
      <c r="K24" s="1"/>
      <c r="L24" s="1"/>
    </row>
    <row r="25" spans="1:33" ht="13.2" x14ac:dyDescent="0.25">
      <c r="A25" s="1"/>
      <c r="B25" s="1" t="s">
        <v>87</v>
      </c>
      <c r="C25" s="1"/>
      <c r="D25" s="6"/>
      <c r="E25" s="141"/>
      <c r="F25" s="1"/>
      <c r="J25" s="1"/>
      <c r="K25" s="1"/>
    </row>
    <row r="26" spans="1:33" ht="20.399999999999999" x14ac:dyDescent="0.25">
      <c r="A26" s="1"/>
      <c r="B26" s="1"/>
      <c r="C26" s="13">
        <v>8</v>
      </c>
      <c r="D26" s="4" t="s">
        <v>65</v>
      </c>
      <c r="E26" s="232" t="str">
        <f>Factors!E20</f>
        <v/>
      </c>
      <c r="F26" s="1"/>
      <c r="G26" s="1"/>
    </row>
    <row r="27" spans="1:33" ht="20.399999999999999" x14ac:dyDescent="0.25">
      <c r="A27" s="1"/>
      <c r="B27" s="1"/>
      <c r="C27" s="13">
        <v>23</v>
      </c>
      <c r="D27" s="4" t="s">
        <v>66</v>
      </c>
      <c r="E27" s="232" t="str">
        <f>Factors!E21</f>
        <v/>
      </c>
      <c r="F27" s="1"/>
      <c r="L27" s="2"/>
    </row>
    <row r="28" spans="1:33" ht="30.6" x14ac:dyDescent="0.25">
      <c r="A28" s="1"/>
      <c r="B28" s="1"/>
      <c r="C28" s="13">
        <v>29</v>
      </c>
      <c r="D28" s="4" t="s">
        <v>67</v>
      </c>
      <c r="E28" s="232" t="str">
        <f>Factors!E22</f>
        <v/>
      </c>
      <c r="F28" s="1"/>
      <c r="L28" s="2"/>
    </row>
    <row r="29" spans="1:33" ht="20.399999999999999" x14ac:dyDescent="0.25">
      <c r="A29" s="1"/>
      <c r="B29" s="1"/>
      <c r="C29" s="13">
        <v>33</v>
      </c>
      <c r="D29" s="4" t="s">
        <v>68</v>
      </c>
      <c r="E29" s="232" t="str">
        <f>Factors!E23</f>
        <v/>
      </c>
      <c r="F29" s="1"/>
      <c r="L29" s="2"/>
    </row>
    <row r="30" spans="1:33" ht="20.399999999999999" x14ac:dyDescent="0.25">
      <c r="A30" s="1"/>
      <c r="B30" s="1"/>
      <c r="C30" s="13">
        <v>35</v>
      </c>
      <c r="D30" s="4" t="s">
        <v>69</v>
      </c>
      <c r="E30" s="232" t="str">
        <f>Factors!E24</f>
        <v/>
      </c>
      <c r="F30" s="1"/>
      <c r="L30" s="2"/>
    </row>
    <row r="31" spans="1:33" ht="13.2" x14ac:dyDescent="0.25">
      <c r="A31" s="1"/>
      <c r="B31" s="1"/>
      <c r="C31" s="8" t="s">
        <v>47</v>
      </c>
      <c r="D31" s="5"/>
      <c r="E31" s="232" t="str">
        <f>Factors!E19</f>
        <v/>
      </c>
      <c r="F31" s="1"/>
      <c r="L31" s="2"/>
    </row>
    <row r="32" spans="1:33" ht="13.2" x14ac:dyDescent="0.25">
      <c r="A32" s="1"/>
      <c r="B32" s="1"/>
      <c r="C32" s="1"/>
      <c r="D32" s="6"/>
      <c r="E32" s="141"/>
      <c r="F32" s="1"/>
      <c r="L32" s="2"/>
    </row>
    <row r="33" spans="1:12" ht="13.2" x14ac:dyDescent="0.25">
      <c r="A33" s="1"/>
      <c r="B33" s="1" t="s">
        <v>50</v>
      </c>
      <c r="C33" s="1"/>
      <c r="D33" s="6"/>
      <c r="E33" s="141"/>
      <c r="F33" s="1"/>
      <c r="L33" s="2"/>
    </row>
    <row r="34" spans="1:12" ht="20.399999999999999" x14ac:dyDescent="0.25">
      <c r="A34" s="1"/>
      <c r="B34" s="1"/>
      <c r="C34" s="13">
        <v>7</v>
      </c>
      <c r="D34" s="4" t="s">
        <v>70</v>
      </c>
      <c r="E34" s="232" t="str">
        <f>Factors!E26</f>
        <v/>
      </c>
      <c r="F34" s="1"/>
      <c r="G34" s="1"/>
      <c r="H34" s="1"/>
      <c r="I34" s="1"/>
    </row>
    <row r="35" spans="1:12" ht="20.399999999999999" x14ac:dyDescent="0.25">
      <c r="A35" s="1"/>
      <c r="B35" s="1"/>
      <c r="C35" s="13">
        <v>24</v>
      </c>
      <c r="D35" s="4" t="s">
        <v>71</v>
      </c>
      <c r="E35" s="232" t="str">
        <f>Factors!E27</f>
        <v/>
      </c>
      <c r="F35" s="1"/>
      <c r="G35" s="1"/>
      <c r="H35" s="1"/>
      <c r="I35" s="1"/>
    </row>
    <row r="36" spans="1:12" ht="20.399999999999999" x14ac:dyDescent="0.25">
      <c r="A36" s="1"/>
      <c r="B36" s="1"/>
      <c r="C36" s="13">
        <v>27</v>
      </c>
      <c r="D36" s="4" t="s">
        <v>72</v>
      </c>
      <c r="E36" s="232" t="str">
        <f>Factors!E28</f>
        <v/>
      </c>
      <c r="F36" s="1"/>
      <c r="G36" s="1"/>
      <c r="H36" s="1"/>
      <c r="I36" s="1"/>
    </row>
    <row r="37" spans="1:12" ht="20.399999999999999" x14ac:dyDescent="0.25">
      <c r="A37" s="1"/>
      <c r="B37" s="1"/>
      <c r="C37" s="13">
        <v>31</v>
      </c>
      <c r="D37" s="4" t="s">
        <v>73</v>
      </c>
      <c r="E37" s="232" t="str">
        <f>Factors!E29</f>
        <v/>
      </c>
      <c r="F37" s="1"/>
      <c r="G37" s="1"/>
      <c r="H37" s="1"/>
      <c r="I37" s="1"/>
    </row>
    <row r="38" spans="1:12" ht="13.2" x14ac:dyDescent="0.25">
      <c r="A38" s="1"/>
      <c r="B38" s="1"/>
      <c r="C38" s="8" t="s">
        <v>47</v>
      </c>
      <c r="E38" s="232" t="str">
        <f>Factors!E25</f>
        <v/>
      </c>
      <c r="F38" s="1"/>
      <c r="G38" s="1"/>
      <c r="H38" s="1"/>
      <c r="I38" s="1"/>
    </row>
    <row r="39" spans="1:12" ht="13.2" x14ac:dyDescent="0.25">
      <c r="A39" s="1"/>
      <c r="E39" s="1"/>
      <c r="F39" s="1"/>
      <c r="G39" s="1"/>
      <c r="H39" s="1"/>
      <c r="I39" s="1"/>
    </row>
    <row r="40" spans="1:12" ht="13.2" x14ac:dyDescent="0.25">
      <c r="A40" s="1"/>
      <c r="C40" s="17" t="s">
        <v>100</v>
      </c>
      <c r="D40" t="str">
        <f>"Compared with results from '" &amp; VLOOKUP('Data Sets'!D10, 'Data Set Config'!B3:D53, 2, FALSE) &amp; "' (see the HSE MS Analysis Tool User Manual for more information and for caveats regarding interpretation of results)"</f>
        <v>Compared with results from 'Organisational Averages' (see the HSE MS Analysis Tool User Manual for more information and for caveats regarding interpretation of results)</v>
      </c>
      <c r="E40" s="1"/>
      <c r="F40" s="1"/>
      <c r="G40" s="1"/>
      <c r="H40" s="1"/>
      <c r="I40" s="1"/>
    </row>
    <row r="41" spans="1:12" ht="13.2" x14ac:dyDescent="0.25">
      <c r="A41" s="1"/>
      <c r="E41" s="1"/>
      <c r="F41" s="1"/>
      <c r="G41" s="1"/>
      <c r="H41" s="1"/>
      <c r="I41" s="1"/>
    </row>
    <row r="42" spans="1:12" ht="13.2" x14ac:dyDescent="0.25">
      <c r="A42" s="1"/>
      <c r="B42" s="1"/>
      <c r="C42" s="1"/>
      <c r="D42" s="2"/>
      <c r="E42" s="1"/>
      <c r="F42" s="1"/>
      <c r="G42" s="1"/>
      <c r="H42" s="1"/>
      <c r="I42" s="1"/>
    </row>
  </sheetData>
  <phoneticPr fontId="0" type="noConversion"/>
  <pageMargins left="0.75" right="0.75" top="1" bottom="1" header="0.5" footer="0.5"/>
  <pageSetup paperSize="9" scale="69" orientation="landscape" r:id="rId1"/>
  <headerFooter alignWithMargins="0">
    <oddHeader>&amp;C&amp;"Arial,Bold"&amp;11HSE Indicator Tool - Question by Question</oddHead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pageSetUpPr fitToPage="1"/>
  </sheetPr>
  <dimension ref="B2:S132"/>
  <sheetViews>
    <sheetView showGridLines="0" showRowColHeaders="0" zoomScale="200" zoomScaleNormal="200" workbookViewId="0"/>
  </sheetViews>
  <sheetFormatPr defaultColWidth="9.28515625" defaultRowHeight="6.6" x14ac:dyDescent="0.2"/>
  <cols>
    <col min="1" max="1" width="1.7109375" style="51" customWidth="1"/>
    <col min="2" max="2" width="8.28515625" style="49" customWidth="1"/>
    <col min="3" max="3" width="45" style="50" customWidth="1"/>
    <col min="4" max="9" width="4.140625" style="49" customWidth="1"/>
    <col min="10" max="10" width="5" style="61" customWidth="1"/>
    <col min="11" max="11" width="1.140625" style="51" customWidth="1"/>
    <col min="12" max="12" width="7.42578125" style="52" customWidth="1"/>
    <col min="13" max="13" width="1.140625" style="52" customWidth="1"/>
    <col min="14" max="18" width="5.28515625" style="52" customWidth="1"/>
    <col min="19" max="16384" width="9.28515625" style="51"/>
  </cols>
  <sheetData>
    <row r="2" spans="2:18" x14ac:dyDescent="0.2">
      <c r="B2" s="48" t="s">
        <v>140</v>
      </c>
      <c r="J2" s="76"/>
      <c r="R2" s="142" t="str">
        <f>IF(ISBLANK('Working Set'!CL4),"",'Working Set'!CL4)</f>
        <v/>
      </c>
    </row>
    <row r="4" spans="2:18" s="55" customFormat="1" ht="7.2" x14ac:dyDescent="0.2">
      <c r="B4" s="240" t="s">
        <v>86</v>
      </c>
      <c r="C4" s="240"/>
      <c r="D4" s="240" t="s">
        <v>356</v>
      </c>
      <c r="E4" s="240"/>
      <c r="F4" s="240"/>
      <c r="G4" s="240"/>
      <c r="H4" s="240"/>
      <c r="I4" s="240"/>
      <c r="J4" s="53" t="s">
        <v>341</v>
      </c>
      <c r="K4" s="54"/>
      <c r="L4" s="169" t="s">
        <v>379</v>
      </c>
      <c r="M4" s="169"/>
      <c r="N4" s="169"/>
      <c r="O4" s="169"/>
      <c r="P4" s="169" t="s">
        <v>378</v>
      </c>
      <c r="Q4" s="169"/>
      <c r="R4" s="169"/>
    </row>
    <row r="5" spans="2:18" s="55" customFormat="1" x14ac:dyDescent="0.2">
      <c r="B5" s="56" t="s">
        <v>376</v>
      </c>
      <c r="C5" s="57" t="s">
        <v>144</v>
      </c>
      <c r="D5" s="56" t="s">
        <v>145</v>
      </c>
      <c r="E5" s="56" t="s">
        <v>146</v>
      </c>
      <c r="F5" s="56" t="s">
        <v>147</v>
      </c>
      <c r="G5" s="56" t="s">
        <v>148</v>
      </c>
      <c r="H5" s="56" t="s">
        <v>149</v>
      </c>
      <c r="I5" s="56" t="s">
        <v>150</v>
      </c>
      <c r="J5" s="58"/>
      <c r="K5" s="59"/>
      <c r="L5" s="60" t="s">
        <v>377</v>
      </c>
      <c r="M5" s="60"/>
      <c r="N5" s="160" t="s">
        <v>371</v>
      </c>
      <c r="O5" s="160" t="s">
        <v>372</v>
      </c>
      <c r="P5" s="160" t="s">
        <v>373</v>
      </c>
      <c r="Q5" s="160" t="s">
        <v>374</v>
      </c>
      <c r="R5" s="160" t="s">
        <v>375</v>
      </c>
    </row>
    <row r="6" spans="2:18" x14ac:dyDescent="0.2">
      <c r="B6" s="49">
        <v>1</v>
      </c>
      <c r="C6" s="50" t="s">
        <v>78</v>
      </c>
      <c r="D6" s="49">
        <f>COUNTIF('Working Set'!N:N,0)</f>
        <v>0</v>
      </c>
      <c r="E6" s="49">
        <f>COUNTIF('Working Set'!N:N,1)</f>
        <v>0</v>
      </c>
      <c r="F6" s="49">
        <f>COUNTIF('Working Set'!N:N,2)</f>
        <v>0</v>
      </c>
      <c r="G6" s="49">
        <f>COUNTIF('Working Set'!N:N,3)</f>
        <v>0</v>
      </c>
      <c r="H6" s="49">
        <f>COUNTIF('Working Set'!N:N,4)</f>
        <v>0</v>
      </c>
      <c r="I6" s="49">
        <f>COUNTIF('Working Set'!N:N,5)</f>
        <v>0</v>
      </c>
      <c r="J6" s="61" t="str">
        <f>Factors!E36</f>
        <v/>
      </c>
      <c r="L6" s="52" t="e">
        <f t="shared" ref="L6:L37" si="0">100*D6/SUM(D6:I6)</f>
        <v>#DIV/0!</v>
      </c>
      <c r="N6" s="52" t="e">
        <f>100*E6/SUM(E6:I6)</f>
        <v>#DIV/0!</v>
      </c>
      <c r="O6" s="52" t="e">
        <f>100*F6/SUM(E6:I6)</f>
        <v>#DIV/0!</v>
      </c>
      <c r="P6" s="52" t="e">
        <f>100*G6/SUM(E6:I6)</f>
        <v>#DIV/0!</v>
      </c>
      <c r="Q6" s="52" t="e">
        <f>100*H6/SUM(E6:I6)</f>
        <v>#DIV/0!</v>
      </c>
      <c r="R6" s="52" t="e">
        <f>100*I6/SUM(E6:I6)</f>
        <v>#DIV/0!</v>
      </c>
    </row>
    <row r="7" spans="2:18" x14ac:dyDescent="0.2">
      <c r="B7" s="49">
        <v>2</v>
      </c>
      <c r="C7" s="50" t="s">
        <v>59</v>
      </c>
      <c r="D7" s="49">
        <f>COUNTIF('Working Set'!O:O,0)</f>
        <v>0</v>
      </c>
      <c r="E7" s="49">
        <f>COUNTIF('Working Set'!O:O,1)</f>
        <v>0</v>
      </c>
      <c r="F7" s="49">
        <f>COUNTIF('Working Set'!O:O,2)</f>
        <v>0</v>
      </c>
      <c r="G7" s="49">
        <f>COUNTIF('Working Set'!O:O,3)</f>
        <v>0</v>
      </c>
      <c r="H7" s="49">
        <f>COUNTIF('Working Set'!O:O,4)</f>
        <v>0</v>
      </c>
      <c r="I7" s="49">
        <f>COUNTIF('Working Set'!O:O,5)</f>
        <v>0</v>
      </c>
      <c r="J7" s="61" t="str">
        <f>Factors!E13</f>
        <v/>
      </c>
      <c r="L7" s="52" t="e">
        <f t="shared" si="0"/>
        <v>#DIV/0!</v>
      </c>
      <c r="N7" s="52" t="e">
        <f>100*E7/SUM(E7:I7)</f>
        <v>#DIV/0!</v>
      </c>
      <c r="O7" s="52" t="e">
        <f>100*F7/SUM(E7:I7)</f>
        <v>#DIV/0!</v>
      </c>
      <c r="P7" s="52" t="e">
        <f>100*G7/SUM(E7:I7)</f>
        <v>#DIV/0!</v>
      </c>
      <c r="Q7" s="52" t="e">
        <f>100*H7/SUM(E7:I7)</f>
        <v>#DIV/0!</v>
      </c>
      <c r="R7" s="52" t="e">
        <f>100*I7/SUM(E7:I7)</f>
        <v>#DIV/0!</v>
      </c>
    </row>
    <row r="8" spans="2:18" x14ac:dyDescent="0.2">
      <c r="B8" s="49">
        <v>3</v>
      </c>
      <c r="C8" s="50" t="s">
        <v>51</v>
      </c>
      <c r="D8" s="49">
        <f>COUNTIF('Working Set'!P:P,0)</f>
        <v>0</v>
      </c>
      <c r="E8" s="49">
        <f>COUNTIF('Working Set'!P:P,1)</f>
        <v>0</v>
      </c>
      <c r="F8" s="49">
        <f>COUNTIF('Working Set'!P:P,2)</f>
        <v>0</v>
      </c>
      <c r="G8" s="49">
        <f>COUNTIF('Working Set'!P:P,3)</f>
        <v>0</v>
      </c>
      <c r="H8" s="49">
        <f>COUNTIF('Working Set'!P:P,4)</f>
        <v>0</v>
      </c>
      <c r="I8" s="49">
        <f>COUNTIF('Working Set'!P:P,5)</f>
        <v>0</v>
      </c>
      <c r="J8" s="61" t="str">
        <f>Factors!E4</f>
        <v/>
      </c>
      <c r="L8" s="52" t="e">
        <f t="shared" si="0"/>
        <v>#DIV/0!</v>
      </c>
      <c r="N8" s="52" t="e">
        <f t="shared" ref="N8:N39" si="1">100*E8/SUM(E8:I8)</f>
        <v>#DIV/0!</v>
      </c>
      <c r="O8" s="52" t="e">
        <f t="shared" ref="O8:O39" si="2">100*F8/SUM(E8:I8)</f>
        <v>#DIV/0!</v>
      </c>
      <c r="P8" s="52" t="e">
        <f t="shared" ref="P8:P39" si="3">100*G8/SUM(E8:I8)</f>
        <v>#DIV/0!</v>
      </c>
      <c r="Q8" s="52" t="e">
        <f t="shared" ref="Q8:Q39" si="4">100*H8/SUM(E8:I8)</f>
        <v>#DIV/0!</v>
      </c>
      <c r="R8" s="52" t="e">
        <f t="shared" ref="R8:R39" si="5">100*I8/SUM(E8:I8)</f>
        <v>#DIV/0!</v>
      </c>
    </row>
    <row r="9" spans="2:18" x14ac:dyDescent="0.2">
      <c r="B9" s="49">
        <v>4</v>
      </c>
      <c r="C9" s="50" t="s">
        <v>79</v>
      </c>
      <c r="D9" s="49">
        <f>COUNTIF('Working Set'!Q:Q,0)</f>
        <v>0</v>
      </c>
      <c r="E9" s="49">
        <f>COUNTIF('Working Set'!Q:Q,1)</f>
        <v>0</v>
      </c>
      <c r="F9" s="49">
        <f>COUNTIF('Working Set'!Q:Q,2)</f>
        <v>0</v>
      </c>
      <c r="G9" s="49">
        <f>COUNTIF('Working Set'!Q:Q,3)</f>
        <v>0</v>
      </c>
      <c r="H9" s="49">
        <f>COUNTIF('Working Set'!Q:Q,4)</f>
        <v>0</v>
      </c>
      <c r="I9" s="49">
        <f>COUNTIF('Working Set'!Q:Q,5)</f>
        <v>0</v>
      </c>
      <c r="J9" s="61" t="str">
        <f>Factors!E37</f>
        <v/>
      </c>
      <c r="L9" s="52" t="e">
        <f t="shared" si="0"/>
        <v>#DIV/0!</v>
      </c>
      <c r="N9" s="52" t="e">
        <f t="shared" si="1"/>
        <v>#DIV/0!</v>
      </c>
      <c r="O9" s="52" t="e">
        <f t="shared" si="2"/>
        <v>#DIV/0!</v>
      </c>
      <c r="P9" s="52" t="e">
        <f t="shared" si="3"/>
        <v>#DIV/0!</v>
      </c>
      <c r="Q9" s="52" t="e">
        <f t="shared" si="4"/>
        <v>#DIV/0!</v>
      </c>
      <c r="R9" s="52" t="e">
        <f t="shared" si="5"/>
        <v>#DIV/0!</v>
      </c>
    </row>
    <row r="10" spans="2:18" x14ac:dyDescent="0.2">
      <c r="B10" s="49">
        <v>5</v>
      </c>
      <c r="C10" s="50" t="s">
        <v>74</v>
      </c>
      <c r="D10" s="49">
        <f>COUNTIF('Working Set'!R:R,0)</f>
        <v>0</v>
      </c>
      <c r="E10" s="49">
        <f>COUNTIF('Working Set'!R:R,1)</f>
        <v>0</v>
      </c>
      <c r="F10" s="49">
        <f>COUNTIF('Working Set'!R:R,2)</f>
        <v>0</v>
      </c>
      <c r="G10" s="49">
        <f>COUNTIF('Working Set'!R:R,3)</f>
        <v>0</v>
      </c>
      <c r="H10" s="49">
        <f>COUNTIF('Working Set'!R:R,4)</f>
        <v>0</v>
      </c>
      <c r="I10" s="49">
        <f>COUNTIF('Working Set'!R:R,5)</f>
        <v>0</v>
      </c>
      <c r="J10" s="61" t="str">
        <f>Factors!E31</f>
        <v/>
      </c>
      <c r="L10" s="52" t="e">
        <f t="shared" si="0"/>
        <v>#DIV/0!</v>
      </c>
      <c r="N10" s="52" t="e">
        <f t="shared" si="1"/>
        <v>#DIV/0!</v>
      </c>
      <c r="O10" s="52" t="e">
        <f t="shared" si="2"/>
        <v>#DIV/0!</v>
      </c>
      <c r="P10" s="52" t="e">
        <f t="shared" si="3"/>
        <v>#DIV/0!</v>
      </c>
      <c r="Q10" s="52" t="e">
        <f t="shared" si="4"/>
        <v>#DIV/0!</v>
      </c>
      <c r="R10" s="52" t="e">
        <f t="shared" si="5"/>
        <v>#DIV/0!</v>
      </c>
    </row>
    <row r="11" spans="2:18" x14ac:dyDescent="0.2">
      <c r="B11" s="49">
        <v>6</v>
      </c>
      <c r="C11" s="50" t="s">
        <v>52</v>
      </c>
      <c r="D11" s="49">
        <f>COUNTIF('Working Set'!S:S,0)</f>
        <v>0</v>
      </c>
      <c r="E11" s="49">
        <f>COUNTIF('Working Set'!S:S,1)</f>
        <v>0</v>
      </c>
      <c r="F11" s="49">
        <f>COUNTIF('Working Set'!S:S,2)</f>
        <v>0</v>
      </c>
      <c r="G11" s="49">
        <f>COUNTIF('Working Set'!S:S,3)</f>
        <v>0</v>
      </c>
      <c r="H11" s="49">
        <f>COUNTIF('Working Set'!S:S,4)</f>
        <v>0</v>
      </c>
      <c r="I11" s="49">
        <f>COUNTIF('Working Set'!S:S,5)</f>
        <v>0</v>
      </c>
      <c r="J11" s="61" t="str">
        <f>Factors!E5</f>
        <v/>
      </c>
      <c r="L11" s="52" t="e">
        <f t="shared" si="0"/>
        <v>#DIV/0!</v>
      </c>
      <c r="N11" s="52" t="e">
        <f t="shared" si="1"/>
        <v>#DIV/0!</v>
      </c>
      <c r="O11" s="52" t="e">
        <f t="shared" si="2"/>
        <v>#DIV/0!</v>
      </c>
      <c r="P11" s="52" t="e">
        <f t="shared" si="3"/>
        <v>#DIV/0!</v>
      </c>
      <c r="Q11" s="52" t="e">
        <f t="shared" si="4"/>
        <v>#DIV/0!</v>
      </c>
      <c r="R11" s="52" t="e">
        <f t="shared" si="5"/>
        <v>#DIV/0!</v>
      </c>
    </row>
    <row r="12" spans="2:18" x14ac:dyDescent="0.2">
      <c r="B12" s="49">
        <v>7</v>
      </c>
      <c r="C12" s="50" t="s">
        <v>70</v>
      </c>
      <c r="D12" s="49">
        <f>COUNTIF('Working Set'!T:T,0)</f>
        <v>0</v>
      </c>
      <c r="E12" s="49">
        <f>COUNTIF('Working Set'!T:T,1)</f>
        <v>0</v>
      </c>
      <c r="F12" s="49">
        <f>COUNTIF('Working Set'!T:T,2)</f>
        <v>0</v>
      </c>
      <c r="G12" s="49">
        <f>COUNTIF('Working Set'!T:T,3)</f>
        <v>0</v>
      </c>
      <c r="H12" s="49">
        <f>COUNTIF('Working Set'!T:T,4)</f>
        <v>0</v>
      </c>
      <c r="I12" s="49">
        <f>COUNTIF('Working Set'!T:T,5)</f>
        <v>0</v>
      </c>
      <c r="J12" s="61" t="str">
        <f>Factors!E26</f>
        <v/>
      </c>
      <c r="L12" s="52" t="e">
        <f t="shared" si="0"/>
        <v>#DIV/0!</v>
      </c>
      <c r="N12" s="52" t="e">
        <f t="shared" si="1"/>
        <v>#DIV/0!</v>
      </c>
      <c r="O12" s="52" t="e">
        <f t="shared" si="2"/>
        <v>#DIV/0!</v>
      </c>
      <c r="P12" s="52" t="e">
        <f t="shared" si="3"/>
        <v>#DIV/0!</v>
      </c>
      <c r="Q12" s="52" t="e">
        <f t="shared" si="4"/>
        <v>#DIV/0!</v>
      </c>
      <c r="R12" s="52" t="e">
        <f t="shared" si="5"/>
        <v>#DIV/0!</v>
      </c>
    </row>
    <row r="13" spans="2:18" x14ac:dyDescent="0.2">
      <c r="B13" s="49">
        <v>8</v>
      </c>
      <c r="C13" s="50" t="s">
        <v>65</v>
      </c>
      <c r="D13" s="49">
        <f>COUNTIF('Working Set'!U:U,0)</f>
        <v>0</v>
      </c>
      <c r="E13" s="49">
        <f>COUNTIF('Working Set'!U:U,1)</f>
        <v>0</v>
      </c>
      <c r="F13" s="49">
        <f>COUNTIF('Working Set'!U:U,2)</f>
        <v>0</v>
      </c>
      <c r="G13" s="49">
        <f>COUNTIF('Working Set'!U:U,3)</f>
        <v>0</v>
      </c>
      <c r="H13" s="49">
        <f>COUNTIF('Working Set'!U:U,4)</f>
        <v>0</v>
      </c>
      <c r="I13" s="49">
        <f>COUNTIF('Working Set'!U:U,5)</f>
        <v>0</v>
      </c>
      <c r="J13" s="61" t="str">
        <f>Factors!E20</f>
        <v/>
      </c>
      <c r="L13" s="52" t="e">
        <f t="shared" si="0"/>
        <v>#DIV/0!</v>
      </c>
      <c r="N13" s="52" t="e">
        <f t="shared" si="1"/>
        <v>#DIV/0!</v>
      </c>
      <c r="O13" s="52" t="e">
        <f t="shared" si="2"/>
        <v>#DIV/0!</v>
      </c>
      <c r="P13" s="52" t="e">
        <f t="shared" si="3"/>
        <v>#DIV/0!</v>
      </c>
      <c r="Q13" s="52" t="e">
        <f t="shared" si="4"/>
        <v>#DIV/0!</v>
      </c>
      <c r="R13" s="52" t="e">
        <f t="shared" si="5"/>
        <v>#DIV/0!</v>
      </c>
    </row>
    <row r="14" spans="2:18" x14ac:dyDescent="0.2">
      <c r="B14" s="49">
        <v>9</v>
      </c>
      <c r="C14" s="50" t="s">
        <v>53</v>
      </c>
      <c r="D14" s="49">
        <f>COUNTIF('Working Set'!V:V,0)</f>
        <v>0</v>
      </c>
      <c r="E14" s="49">
        <f>COUNTIF('Working Set'!V:V,1)</f>
        <v>0</v>
      </c>
      <c r="F14" s="49">
        <f>COUNTIF('Working Set'!V:V,2)</f>
        <v>0</v>
      </c>
      <c r="G14" s="49">
        <f>COUNTIF('Working Set'!V:V,3)</f>
        <v>0</v>
      </c>
      <c r="H14" s="49">
        <f>COUNTIF('Working Set'!V:V,4)</f>
        <v>0</v>
      </c>
      <c r="I14" s="49">
        <f>COUNTIF('Working Set'!V:V,5)</f>
        <v>0</v>
      </c>
      <c r="J14" s="61" t="str">
        <f>Factors!E6</f>
        <v/>
      </c>
      <c r="L14" s="52" t="e">
        <f t="shared" si="0"/>
        <v>#DIV/0!</v>
      </c>
      <c r="N14" s="52" t="e">
        <f t="shared" si="1"/>
        <v>#DIV/0!</v>
      </c>
      <c r="O14" s="52" t="e">
        <f t="shared" si="2"/>
        <v>#DIV/0!</v>
      </c>
      <c r="P14" s="52" t="e">
        <f t="shared" si="3"/>
        <v>#DIV/0!</v>
      </c>
      <c r="Q14" s="52" t="e">
        <f t="shared" si="4"/>
        <v>#DIV/0!</v>
      </c>
      <c r="R14" s="52" t="e">
        <f t="shared" si="5"/>
        <v>#DIV/0!</v>
      </c>
    </row>
    <row r="15" spans="2:18" x14ac:dyDescent="0.2">
      <c r="B15" s="49">
        <v>10</v>
      </c>
      <c r="C15" s="50" t="s">
        <v>60</v>
      </c>
      <c r="D15" s="49">
        <f>COUNTIF('Working Set'!W:W,0)</f>
        <v>0</v>
      </c>
      <c r="E15" s="49">
        <f>COUNTIF('Working Set'!W:W,1)</f>
        <v>0</v>
      </c>
      <c r="F15" s="49">
        <f>COUNTIF('Working Set'!W:W,2)</f>
        <v>0</v>
      </c>
      <c r="G15" s="49">
        <f>COUNTIF('Working Set'!W:W,3)</f>
        <v>0</v>
      </c>
      <c r="H15" s="49">
        <f>COUNTIF('Working Set'!W:W,4)</f>
        <v>0</v>
      </c>
      <c r="I15" s="49">
        <f>COUNTIF('Working Set'!W:W,5)</f>
        <v>0</v>
      </c>
      <c r="J15" s="61" t="str">
        <f>Factors!E14</f>
        <v/>
      </c>
      <c r="L15" s="52" t="e">
        <f t="shared" si="0"/>
        <v>#DIV/0!</v>
      </c>
      <c r="N15" s="52" t="e">
        <f t="shared" si="1"/>
        <v>#DIV/0!</v>
      </c>
      <c r="O15" s="52" t="e">
        <f t="shared" si="2"/>
        <v>#DIV/0!</v>
      </c>
      <c r="P15" s="52" t="e">
        <f t="shared" si="3"/>
        <v>#DIV/0!</v>
      </c>
      <c r="Q15" s="52" t="e">
        <f t="shared" si="4"/>
        <v>#DIV/0!</v>
      </c>
      <c r="R15" s="52" t="e">
        <f t="shared" si="5"/>
        <v>#DIV/0!</v>
      </c>
    </row>
    <row r="16" spans="2:18" x14ac:dyDescent="0.2">
      <c r="B16" s="49">
        <v>11</v>
      </c>
      <c r="C16" s="50" t="s">
        <v>80</v>
      </c>
      <c r="D16" s="49">
        <f>COUNTIF('Working Set'!X:X,0)</f>
        <v>0</v>
      </c>
      <c r="E16" s="49">
        <f>COUNTIF('Working Set'!X:X,1)</f>
        <v>0</v>
      </c>
      <c r="F16" s="49">
        <f>COUNTIF('Working Set'!X:X,2)</f>
        <v>0</v>
      </c>
      <c r="G16" s="49">
        <f>COUNTIF('Working Set'!X:X,3)</f>
        <v>0</v>
      </c>
      <c r="H16" s="49">
        <f>COUNTIF('Working Set'!X:X,4)</f>
        <v>0</v>
      </c>
      <c r="I16" s="49">
        <f>COUNTIF('Working Set'!X:X,5)</f>
        <v>0</v>
      </c>
      <c r="J16" s="61" t="str">
        <f>Factors!E38</f>
        <v/>
      </c>
      <c r="L16" s="52" t="e">
        <f t="shared" si="0"/>
        <v>#DIV/0!</v>
      </c>
      <c r="N16" s="52" t="e">
        <f t="shared" si="1"/>
        <v>#DIV/0!</v>
      </c>
      <c r="O16" s="52" t="e">
        <f t="shared" si="2"/>
        <v>#DIV/0!</v>
      </c>
      <c r="P16" s="52" t="e">
        <f t="shared" si="3"/>
        <v>#DIV/0!</v>
      </c>
      <c r="Q16" s="52" t="e">
        <f t="shared" si="4"/>
        <v>#DIV/0!</v>
      </c>
      <c r="R16" s="52" t="e">
        <f t="shared" si="5"/>
        <v>#DIV/0!</v>
      </c>
    </row>
    <row r="17" spans="2:18" x14ac:dyDescent="0.2">
      <c r="B17" s="49">
        <v>12</v>
      </c>
      <c r="C17" s="50" t="s">
        <v>54</v>
      </c>
      <c r="D17" s="49">
        <f>COUNTIF('Working Set'!Y:Y,0)</f>
        <v>0</v>
      </c>
      <c r="E17" s="49">
        <f>COUNTIF('Working Set'!Y:Y,1)</f>
        <v>0</v>
      </c>
      <c r="F17" s="49">
        <f>COUNTIF('Working Set'!Y:Y,2)</f>
        <v>0</v>
      </c>
      <c r="G17" s="49">
        <f>COUNTIF('Working Set'!Y:Y,3)</f>
        <v>0</v>
      </c>
      <c r="H17" s="49">
        <f>COUNTIF('Working Set'!Y:Y,4)</f>
        <v>0</v>
      </c>
      <c r="I17" s="49">
        <f>COUNTIF('Working Set'!Y:Y,5)</f>
        <v>0</v>
      </c>
      <c r="J17" s="61" t="str">
        <f>Factors!E7</f>
        <v/>
      </c>
      <c r="L17" s="52" t="e">
        <f t="shared" si="0"/>
        <v>#DIV/0!</v>
      </c>
      <c r="N17" s="52" t="e">
        <f t="shared" si="1"/>
        <v>#DIV/0!</v>
      </c>
      <c r="O17" s="52" t="e">
        <f t="shared" si="2"/>
        <v>#DIV/0!</v>
      </c>
      <c r="P17" s="52" t="e">
        <f t="shared" si="3"/>
        <v>#DIV/0!</v>
      </c>
      <c r="Q17" s="52" t="e">
        <f t="shared" si="4"/>
        <v>#DIV/0!</v>
      </c>
      <c r="R17" s="52" t="e">
        <f t="shared" si="5"/>
        <v>#DIV/0!</v>
      </c>
    </row>
    <row r="18" spans="2:18" x14ac:dyDescent="0.2">
      <c r="B18" s="49">
        <v>13</v>
      </c>
      <c r="C18" s="50" t="s">
        <v>81</v>
      </c>
      <c r="D18" s="49">
        <f>COUNTIF('Working Set'!Z:Z,0)</f>
        <v>0</v>
      </c>
      <c r="E18" s="49">
        <f>COUNTIF('Working Set'!Z:Z,1)</f>
        <v>0</v>
      </c>
      <c r="F18" s="49">
        <f>COUNTIF('Working Set'!Z:Z,2)</f>
        <v>0</v>
      </c>
      <c r="G18" s="49">
        <f>COUNTIF('Working Set'!Z:Z,3)</f>
        <v>0</v>
      </c>
      <c r="H18" s="49">
        <f>COUNTIF('Working Set'!Z:Z,4)</f>
        <v>0</v>
      </c>
      <c r="I18" s="49">
        <f>COUNTIF('Working Set'!Z:Z,5)</f>
        <v>0</v>
      </c>
      <c r="J18" s="61" t="str">
        <f>Factors!E39</f>
        <v/>
      </c>
      <c r="L18" s="52" t="e">
        <f t="shared" si="0"/>
        <v>#DIV/0!</v>
      </c>
      <c r="N18" s="52" t="e">
        <f t="shared" si="1"/>
        <v>#DIV/0!</v>
      </c>
      <c r="O18" s="52" t="e">
        <f t="shared" si="2"/>
        <v>#DIV/0!</v>
      </c>
      <c r="P18" s="52" t="e">
        <f t="shared" si="3"/>
        <v>#DIV/0!</v>
      </c>
      <c r="Q18" s="52" t="e">
        <f t="shared" si="4"/>
        <v>#DIV/0!</v>
      </c>
      <c r="R18" s="52" t="e">
        <f t="shared" si="5"/>
        <v>#DIV/0!</v>
      </c>
    </row>
    <row r="19" spans="2:18" x14ac:dyDescent="0.2">
      <c r="B19" s="49">
        <v>14</v>
      </c>
      <c r="C19" s="50" t="s">
        <v>75</v>
      </c>
      <c r="D19" s="49">
        <f>COUNTIF('Working Set'!AA:AA,0)</f>
        <v>0</v>
      </c>
      <c r="E19" s="49">
        <f>COUNTIF('Working Set'!AA:AA,1)</f>
        <v>0</v>
      </c>
      <c r="F19" s="49">
        <f>COUNTIF('Working Set'!AA:AA,2)</f>
        <v>0</v>
      </c>
      <c r="G19" s="49">
        <f>COUNTIF('Working Set'!AA:AA,3)</f>
        <v>0</v>
      </c>
      <c r="H19" s="49">
        <f>COUNTIF('Working Set'!AA:AA,4)</f>
        <v>0</v>
      </c>
      <c r="I19" s="49">
        <f>COUNTIF('Working Set'!AA:AA,5)</f>
        <v>0</v>
      </c>
      <c r="J19" s="61" t="str">
        <f>Factors!E32</f>
        <v/>
      </c>
      <c r="L19" s="52" t="e">
        <f t="shared" si="0"/>
        <v>#DIV/0!</v>
      </c>
      <c r="N19" s="52" t="e">
        <f t="shared" si="1"/>
        <v>#DIV/0!</v>
      </c>
      <c r="O19" s="52" t="e">
        <f t="shared" si="2"/>
        <v>#DIV/0!</v>
      </c>
      <c r="P19" s="52" t="e">
        <f t="shared" si="3"/>
        <v>#DIV/0!</v>
      </c>
      <c r="Q19" s="52" t="e">
        <f t="shared" si="4"/>
        <v>#DIV/0!</v>
      </c>
      <c r="R19" s="52" t="e">
        <f t="shared" si="5"/>
        <v>#DIV/0!</v>
      </c>
    </row>
    <row r="20" spans="2:18" x14ac:dyDescent="0.2">
      <c r="B20" s="49">
        <v>15</v>
      </c>
      <c r="C20" s="50" t="s">
        <v>180</v>
      </c>
      <c r="D20" s="49">
        <f>COUNTIF('Working Set'!AB:AB,0)</f>
        <v>0</v>
      </c>
      <c r="E20" s="49">
        <f>COUNTIF('Working Set'!AB:AB,1)</f>
        <v>0</v>
      </c>
      <c r="F20" s="49">
        <f>COUNTIF('Working Set'!AB:AB,2)</f>
        <v>0</v>
      </c>
      <c r="G20" s="49">
        <f>COUNTIF('Working Set'!AB:AB,3)</f>
        <v>0</v>
      </c>
      <c r="H20" s="49">
        <f>COUNTIF('Working Set'!AB:AB,4)</f>
        <v>0</v>
      </c>
      <c r="I20" s="49">
        <f>COUNTIF('Working Set'!AB:AB,5)</f>
        <v>0</v>
      </c>
      <c r="J20" s="61" t="str">
        <f>Factors!E15</f>
        <v/>
      </c>
      <c r="L20" s="52" t="e">
        <f t="shared" si="0"/>
        <v>#DIV/0!</v>
      </c>
      <c r="N20" s="52" t="e">
        <f t="shared" si="1"/>
        <v>#DIV/0!</v>
      </c>
      <c r="O20" s="52" t="e">
        <f t="shared" si="2"/>
        <v>#DIV/0!</v>
      </c>
      <c r="P20" s="52" t="e">
        <f t="shared" si="3"/>
        <v>#DIV/0!</v>
      </c>
      <c r="Q20" s="52" t="e">
        <f t="shared" si="4"/>
        <v>#DIV/0!</v>
      </c>
      <c r="R20" s="52" t="e">
        <f t="shared" si="5"/>
        <v>#DIV/0!</v>
      </c>
    </row>
    <row r="21" spans="2:18" x14ac:dyDescent="0.2">
      <c r="B21" s="49">
        <v>16</v>
      </c>
      <c r="C21" s="50" t="s">
        <v>55</v>
      </c>
      <c r="D21" s="49">
        <f>COUNTIF('Working Set'!AC:AC,0)</f>
        <v>0</v>
      </c>
      <c r="E21" s="49">
        <f>COUNTIF('Working Set'!AC:AC,1)</f>
        <v>0</v>
      </c>
      <c r="F21" s="49">
        <f>COUNTIF('Working Set'!AC:AC,2)</f>
        <v>0</v>
      </c>
      <c r="G21" s="49">
        <f>COUNTIF('Working Set'!AC:AC,3)</f>
        <v>0</v>
      </c>
      <c r="H21" s="49">
        <f>COUNTIF('Working Set'!AC:AC,4)</f>
        <v>0</v>
      </c>
      <c r="I21" s="49">
        <f>COUNTIF('Working Set'!AC:AC,5)</f>
        <v>0</v>
      </c>
      <c r="J21" s="61" t="str">
        <f>Factors!E8</f>
        <v/>
      </c>
      <c r="L21" s="52" t="e">
        <f t="shared" si="0"/>
        <v>#DIV/0!</v>
      </c>
      <c r="N21" s="52" t="e">
        <f t="shared" si="1"/>
        <v>#DIV/0!</v>
      </c>
      <c r="O21" s="52" t="e">
        <f t="shared" si="2"/>
        <v>#DIV/0!</v>
      </c>
      <c r="P21" s="52" t="e">
        <f t="shared" si="3"/>
        <v>#DIV/0!</v>
      </c>
      <c r="Q21" s="52" t="e">
        <f t="shared" si="4"/>
        <v>#DIV/0!</v>
      </c>
      <c r="R21" s="52" t="e">
        <f t="shared" si="5"/>
        <v>#DIV/0!</v>
      </c>
    </row>
    <row r="22" spans="2:18" x14ac:dyDescent="0.2">
      <c r="B22" s="49">
        <v>17</v>
      </c>
      <c r="C22" s="50" t="s">
        <v>82</v>
      </c>
      <c r="D22" s="49">
        <f>COUNTIF('Working Set'!AD:AD,0)</f>
        <v>0</v>
      </c>
      <c r="E22" s="49">
        <f>COUNTIF('Working Set'!AD:AD,1)</f>
        <v>0</v>
      </c>
      <c r="F22" s="49">
        <f>COUNTIF('Working Set'!AD:AD,2)</f>
        <v>0</v>
      </c>
      <c r="G22" s="49">
        <f>COUNTIF('Working Set'!AD:AD,3)</f>
        <v>0</v>
      </c>
      <c r="H22" s="49">
        <f>COUNTIF('Working Set'!AD:AD,4)</f>
        <v>0</v>
      </c>
      <c r="I22" s="49">
        <f>COUNTIF('Working Set'!AD:AD,5)</f>
        <v>0</v>
      </c>
      <c r="J22" s="61" t="str">
        <f>Factors!E40</f>
        <v/>
      </c>
      <c r="L22" s="52" t="e">
        <f t="shared" si="0"/>
        <v>#DIV/0!</v>
      </c>
      <c r="N22" s="52" t="e">
        <f t="shared" si="1"/>
        <v>#DIV/0!</v>
      </c>
      <c r="O22" s="52" t="e">
        <f t="shared" si="2"/>
        <v>#DIV/0!</v>
      </c>
      <c r="P22" s="52" t="e">
        <f t="shared" si="3"/>
        <v>#DIV/0!</v>
      </c>
      <c r="Q22" s="52" t="e">
        <f t="shared" si="4"/>
        <v>#DIV/0!</v>
      </c>
      <c r="R22" s="52" t="e">
        <f t="shared" si="5"/>
        <v>#DIV/0!</v>
      </c>
    </row>
    <row r="23" spans="2:18" x14ac:dyDescent="0.2">
      <c r="B23" s="49">
        <v>18</v>
      </c>
      <c r="C23" s="50" t="s">
        <v>56</v>
      </c>
      <c r="D23" s="49">
        <f>COUNTIF('Working Set'!AE:AE,0)</f>
        <v>0</v>
      </c>
      <c r="E23" s="49">
        <f>COUNTIF('Working Set'!AE:AE,1)</f>
        <v>0</v>
      </c>
      <c r="F23" s="49">
        <f>COUNTIF('Working Set'!AE:AE,2)</f>
        <v>0</v>
      </c>
      <c r="G23" s="49">
        <f>COUNTIF('Working Set'!AE:AE,3)</f>
        <v>0</v>
      </c>
      <c r="H23" s="49">
        <f>COUNTIF('Working Set'!AE:AE,4)</f>
        <v>0</v>
      </c>
      <c r="I23" s="49">
        <f>COUNTIF('Working Set'!AE:AE,5)</f>
        <v>0</v>
      </c>
      <c r="J23" s="61" t="str">
        <f>Factors!E9</f>
        <v/>
      </c>
      <c r="L23" s="52" t="e">
        <f t="shared" si="0"/>
        <v>#DIV/0!</v>
      </c>
      <c r="N23" s="52" t="e">
        <f t="shared" si="1"/>
        <v>#DIV/0!</v>
      </c>
      <c r="O23" s="52" t="e">
        <f t="shared" si="2"/>
        <v>#DIV/0!</v>
      </c>
      <c r="P23" s="52" t="e">
        <f t="shared" si="3"/>
        <v>#DIV/0!</v>
      </c>
      <c r="Q23" s="52" t="e">
        <f t="shared" si="4"/>
        <v>#DIV/0!</v>
      </c>
      <c r="R23" s="52" t="e">
        <f t="shared" si="5"/>
        <v>#DIV/0!</v>
      </c>
    </row>
    <row r="24" spans="2:18" x14ac:dyDescent="0.2">
      <c r="B24" s="49">
        <v>19</v>
      </c>
      <c r="C24" s="50" t="s">
        <v>62</v>
      </c>
      <c r="D24" s="49">
        <f>COUNTIF('Working Set'!AF:AF,0)</f>
        <v>0</v>
      </c>
      <c r="E24" s="49">
        <f>COUNTIF('Working Set'!AF:AF,1)</f>
        <v>0</v>
      </c>
      <c r="F24" s="49">
        <f>COUNTIF('Working Set'!AF:AF,2)</f>
        <v>0</v>
      </c>
      <c r="G24" s="49">
        <f>COUNTIF('Working Set'!AF:AF,3)</f>
        <v>0</v>
      </c>
      <c r="H24" s="49">
        <f>COUNTIF('Working Set'!AF:AF,4)</f>
        <v>0</v>
      </c>
      <c r="I24" s="49">
        <f>COUNTIF('Working Set'!AF:AF,5)</f>
        <v>0</v>
      </c>
      <c r="J24" s="61" t="str">
        <f>Factors!E16</f>
        <v/>
      </c>
      <c r="L24" s="52" t="e">
        <f t="shared" si="0"/>
        <v>#DIV/0!</v>
      </c>
      <c r="N24" s="52" t="e">
        <f t="shared" si="1"/>
        <v>#DIV/0!</v>
      </c>
      <c r="O24" s="52" t="e">
        <f t="shared" si="2"/>
        <v>#DIV/0!</v>
      </c>
      <c r="P24" s="52" t="e">
        <f t="shared" si="3"/>
        <v>#DIV/0!</v>
      </c>
      <c r="Q24" s="52" t="e">
        <f t="shared" si="4"/>
        <v>#DIV/0!</v>
      </c>
      <c r="R24" s="52" t="e">
        <f t="shared" si="5"/>
        <v>#DIV/0!</v>
      </c>
    </row>
    <row r="25" spans="2:18" x14ac:dyDescent="0.2">
      <c r="B25" s="49">
        <v>20</v>
      </c>
      <c r="C25" s="50" t="s">
        <v>57</v>
      </c>
      <c r="D25" s="49">
        <f>COUNTIF('Working Set'!AG:AG,0)</f>
        <v>0</v>
      </c>
      <c r="E25" s="49">
        <f>COUNTIF('Working Set'!AG:AG,1)</f>
        <v>0</v>
      </c>
      <c r="F25" s="49">
        <f>COUNTIF('Working Set'!AG:AG,2)</f>
        <v>0</v>
      </c>
      <c r="G25" s="49">
        <f>COUNTIF('Working Set'!AG:AG,3)</f>
        <v>0</v>
      </c>
      <c r="H25" s="49">
        <f>COUNTIF('Working Set'!AG:AG,4)</f>
        <v>0</v>
      </c>
      <c r="I25" s="49">
        <f>COUNTIF('Working Set'!AG:AG,5)</f>
        <v>0</v>
      </c>
      <c r="J25" s="61" t="str">
        <f>Factors!E10</f>
        <v/>
      </c>
      <c r="L25" s="52" t="e">
        <f t="shared" si="0"/>
        <v>#DIV/0!</v>
      </c>
      <c r="N25" s="52" t="e">
        <f t="shared" si="1"/>
        <v>#DIV/0!</v>
      </c>
      <c r="O25" s="52" t="e">
        <f t="shared" si="2"/>
        <v>#DIV/0!</v>
      </c>
      <c r="P25" s="52" t="e">
        <f t="shared" si="3"/>
        <v>#DIV/0!</v>
      </c>
      <c r="Q25" s="52" t="e">
        <f t="shared" si="4"/>
        <v>#DIV/0!</v>
      </c>
      <c r="R25" s="52" t="e">
        <f t="shared" si="5"/>
        <v>#DIV/0!</v>
      </c>
    </row>
    <row r="26" spans="2:18" x14ac:dyDescent="0.2">
      <c r="B26" s="49">
        <v>21</v>
      </c>
      <c r="C26" s="50" t="s">
        <v>76</v>
      </c>
      <c r="D26" s="49">
        <f>COUNTIF('Working Set'!AH:AH,0)</f>
        <v>0</v>
      </c>
      <c r="E26" s="49">
        <f>COUNTIF('Working Set'!AH:AH,1)</f>
        <v>0</v>
      </c>
      <c r="F26" s="49">
        <f>COUNTIF('Working Set'!AH:AH,2)</f>
        <v>0</v>
      </c>
      <c r="G26" s="49">
        <f>COUNTIF('Working Set'!AH:AH,3)</f>
        <v>0</v>
      </c>
      <c r="H26" s="49">
        <f>COUNTIF('Working Set'!AH:AH,4)</f>
        <v>0</v>
      </c>
      <c r="I26" s="49">
        <f>COUNTIF('Working Set'!AH:AH,5)</f>
        <v>0</v>
      </c>
      <c r="J26" s="61" t="str">
        <f>Factors!E33</f>
        <v/>
      </c>
      <c r="L26" s="52" t="e">
        <f t="shared" si="0"/>
        <v>#DIV/0!</v>
      </c>
      <c r="N26" s="52" t="e">
        <f t="shared" si="1"/>
        <v>#DIV/0!</v>
      </c>
      <c r="O26" s="52" t="e">
        <f t="shared" si="2"/>
        <v>#DIV/0!</v>
      </c>
      <c r="P26" s="52" t="e">
        <f t="shared" si="3"/>
        <v>#DIV/0!</v>
      </c>
      <c r="Q26" s="52" t="e">
        <f t="shared" si="4"/>
        <v>#DIV/0!</v>
      </c>
      <c r="R26" s="52" t="e">
        <f t="shared" si="5"/>
        <v>#DIV/0!</v>
      </c>
    </row>
    <row r="27" spans="2:18" x14ac:dyDescent="0.2">
      <c r="B27" s="49">
        <v>22</v>
      </c>
      <c r="C27" s="50" t="s">
        <v>58</v>
      </c>
      <c r="D27" s="49">
        <f>COUNTIF('Working Set'!AI:AI,0)</f>
        <v>0</v>
      </c>
      <c r="E27" s="49">
        <f>COUNTIF('Working Set'!AI:AI,1)</f>
        <v>0</v>
      </c>
      <c r="F27" s="49">
        <f>COUNTIF('Working Set'!AI:AI,2)</f>
        <v>0</v>
      </c>
      <c r="G27" s="49">
        <f>COUNTIF('Working Set'!AI:AI,3)</f>
        <v>0</v>
      </c>
      <c r="H27" s="49">
        <f>COUNTIF('Working Set'!AI:AI,4)</f>
        <v>0</v>
      </c>
      <c r="I27" s="49">
        <f>COUNTIF('Working Set'!AI:AI,5)</f>
        <v>0</v>
      </c>
      <c r="J27" s="61" t="str">
        <f>Factors!E11</f>
        <v/>
      </c>
      <c r="L27" s="52" t="e">
        <f t="shared" si="0"/>
        <v>#DIV/0!</v>
      </c>
      <c r="N27" s="52" t="e">
        <f t="shared" si="1"/>
        <v>#DIV/0!</v>
      </c>
      <c r="O27" s="52" t="e">
        <f t="shared" si="2"/>
        <v>#DIV/0!</v>
      </c>
      <c r="P27" s="52" t="e">
        <f t="shared" si="3"/>
        <v>#DIV/0!</v>
      </c>
      <c r="Q27" s="52" t="e">
        <f t="shared" si="4"/>
        <v>#DIV/0!</v>
      </c>
      <c r="R27" s="52" t="e">
        <f t="shared" si="5"/>
        <v>#DIV/0!</v>
      </c>
    </row>
    <row r="28" spans="2:18" x14ac:dyDescent="0.2">
      <c r="B28" s="49">
        <v>23</v>
      </c>
      <c r="C28" s="50" t="s">
        <v>66</v>
      </c>
      <c r="D28" s="49">
        <f>COUNTIF('Working Set'!AJ:AJ,0)</f>
        <v>0</v>
      </c>
      <c r="E28" s="49">
        <f>COUNTIF('Working Set'!AJ:AJ,1)</f>
        <v>0</v>
      </c>
      <c r="F28" s="49">
        <f>COUNTIF('Working Set'!AJ:AJ,2)</f>
        <v>0</v>
      </c>
      <c r="G28" s="49">
        <f>COUNTIF('Working Set'!AJ:AJ,3)</f>
        <v>0</v>
      </c>
      <c r="H28" s="49">
        <f>COUNTIF('Working Set'!AJ:AJ,4)</f>
        <v>0</v>
      </c>
      <c r="I28" s="49">
        <f>COUNTIF('Working Set'!AJ:AJ,5)</f>
        <v>0</v>
      </c>
      <c r="J28" s="61" t="str">
        <f>Factors!E21</f>
        <v/>
      </c>
      <c r="L28" s="52" t="e">
        <f t="shared" si="0"/>
        <v>#DIV/0!</v>
      </c>
      <c r="N28" s="52" t="e">
        <f t="shared" si="1"/>
        <v>#DIV/0!</v>
      </c>
      <c r="O28" s="52" t="e">
        <f t="shared" si="2"/>
        <v>#DIV/0!</v>
      </c>
      <c r="P28" s="52" t="e">
        <f t="shared" si="3"/>
        <v>#DIV/0!</v>
      </c>
      <c r="Q28" s="52" t="e">
        <f t="shared" si="4"/>
        <v>#DIV/0!</v>
      </c>
      <c r="R28" s="52" t="e">
        <f t="shared" si="5"/>
        <v>#DIV/0!</v>
      </c>
    </row>
    <row r="29" spans="2:18" x14ac:dyDescent="0.2">
      <c r="B29" s="49">
        <v>24</v>
      </c>
      <c r="C29" s="50" t="s">
        <v>199</v>
      </c>
      <c r="D29" s="49">
        <f>COUNTIF('Working Set'!AK:AK,0)</f>
        <v>0</v>
      </c>
      <c r="E29" s="49">
        <f>COUNTIF('Working Set'!AK:AK,1)</f>
        <v>0</v>
      </c>
      <c r="F29" s="49">
        <f>COUNTIF('Working Set'!AK:AK,2)</f>
        <v>0</v>
      </c>
      <c r="G29" s="49">
        <f>COUNTIF('Working Set'!AK:AK,3)</f>
        <v>0</v>
      </c>
      <c r="H29" s="49">
        <f>COUNTIF('Working Set'!AK:AK,4)</f>
        <v>0</v>
      </c>
      <c r="I29" s="49">
        <f>COUNTIF('Working Set'!AK:AK,5)</f>
        <v>0</v>
      </c>
      <c r="J29" s="61" t="str">
        <f>Factors!E27</f>
        <v/>
      </c>
      <c r="L29" s="52" t="e">
        <f t="shared" si="0"/>
        <v>#DIV/0!</v>
      </c>
      <c r="N29" s="52" t="e">
        <f t="shared" si="1"/>
        <v>#DIV/0!</v>
      </c>
      <c r="O29" s="52" t="e">
        <f t="shared" si="2"/>
        <v>#DIV/0!</v>
      </c>
      <c r="P29" s="52" t="e">
        <f t="shared" si="3"/>
        <v>#DIV/0!</v>
      </c>
      <c r="Q29" s="52" t="e">
        <f t="shared" si="4"/>
        <v>#DIV/0!</v>
      </c>
      <c r="R29" s="52" t="e">
        <f t="shared" si="5"/>
        <v>#DIV/0!</v>
      </c>
    </row>
    <row r="30" spans="2:18" x14ac:dyDescent="0.2">
      <c r="B30" s="49">
        <v>25</v>
      </c>
      <c r="C30" s="50" t="s">
        <v>63</v>
      </c>
      <c r="D30" s="49">
        <f>COUNTIF('Working Set'!AL:AL,0)</f>
        <v>0</v>
      </c>
      <c r="E30" s="49">
        <f>COUNTIF('Working Set'!AL:AL,1)</f>
        <v>0</v>
      </c>
      <c r="F30" s="49">
        <f>COUNTIF('Working Set'!AL:AL,2)</f>
        <v>0</v>
      </c>
      <c r="G30" s="49">
        <f>COUNTIF('Working Set'!AL:AL,3)</f>
        <v>0</v>
      </c>
      <c r="H30" s="49">
        <f>COUNTIF('Working Set'!AL:AL,4)</f>
        <v>0</v>
      </c>
      <c r="I30" s="49">
        <f>COUNTIF('Working Set'!AL:AL,5)</f>
        <v>0</v>
      </c>
      <c r="J30" s="61" t="str">
        <f>Factors!E17</f>
        <v/>
      </c>
      <c r="L30" s="52" t="e">
        <f t="shared" si="0"/>
        <v>#DIV/0!</v>
      </c>
      <c r="N30" s="52" t="e">
        <f t="shared" si="1"/>
        <v>#DIV/0!</v>
      </c>
      <c r="O30" s="52" t="e">
        <f t="shared" si="2"/>
        <v>#DIV/0!</v>
      </c>
      <c r="P30" s="52" t="e">
        <f t="shared" si="3"/>
        <v>#DIV/0!</v>
      </c>
      <c r="Q30" s="52" t="e">
        <f t="shared" si="4"/>
        <v>#DIV/0!</v>
      </c>
      <c r="R30" s="52" t="e">
        <f t="shared" si="5"/>
        <v>#DIV/0!</v>
      </c>
    </row>
    <row r="31" spans="2:18" x14ac:dyDescent="0.2">
      <c r="B31" s="49">
        <v>26</v>
      </c>
      <c r="C31" s="50" t="s">
        <v>83</v>
      </c>
      <c r="D31" s="49">
        <f>COUNTIF('Working Set'!AM:AM,0)</f>
        <v>0</v>
      </c>
      <c r="E31" s="49">
        <f>COUNTIF('Working Set'!AM:AM,1)</f>
        <v>0</v>
      </c>
      <c r="F31" s="49">
        <f>COUNTIF('Working Set'!AM:AM,2)</f>
        <v>0</v>
      </c>
      <c r="G31" s="49">
        <f>COUNTIF('Working Set'!AM:AM,3)</f>
        <v>0</v>
      </c>
      <c r="H31" s="49">
        <f>COUNTIF('Working Set'!AM:AM,4)</f>
        <v>0</v>
      </c>
      <c r="I31" s="49">
        <f>COUNTIF('Working Set'!AM:AM,5)</f>
        <v>0</v>
      </c>
      <c r="J31" s="61" t="str">
        <f>Factors!E42</f>
        <v/>
      </c>
      <c r="L31" s="52" t="e">
        <f t="shared" si="0"/>
        <v>#DIV/0!</v>
      </c>
      <c r="N31" s="52" t="e">
        <f t="shared" si="1"/>
        <v>#DIV/0!</v>
      </c>
      <c r="O31" s="52" t="e">
        <f t="shared" si="2"/>
        <v>#DIV/0!</v>
      </c>
      <c r="P31" s="52" t="e">
        <f t="shared" si="3"/>
        <v>#DIV/0!</v>
      </c>
      <c r="Q31" s="52" t="e">
        <f t="shared" si="4"/>
        <v>#DIV/0!</v>
      </c>
      <c r="R31" s="52" t="e">
        <f t="shared" si="5"/>
        <v>#DIV/0!</v>
      </c>
    </row>
    <row r="32" spans="2:18" x14ac:dyDescent="0.2">
      <c r="B32" s="49">
        <v>27</v>
      </c>
      <c r="C32" s="50" t="s">
        <v>206</v>
      </c>
      <c r="D32" s="49">
        <f>COUNTIF('Working Set'!AN:AN,0)</f>
        <v>0</v>
      </c>
      <c r="E32" s="49">
        <f>COUNTIF('Working Set'!AN:AN,1)</f>
        <v>0</v>
      </c>
      <c r="F32" s="49">
        <f>COUNTIF('Working Set'!AN:AN,2)</f>
        <v>0</v>
      </c>
      <c r="G32" s="49">
        <f>COUNTIF('Working Set'!AN:AN,3)</f>
        <v>0</v>
      </c>
      <c r="H32" s="49">
        <f>COUNTIF('Working Set'!AN:AN,4)</f>
        <v>0</v>
      </c>
      <c r="I32" s="49">
        <f>COUNTIF('Working Set'!AN:AN,5)</f>
        <v>0</v>
      </c>
      <c r="J32" s="61" t="str">
        <f>Factors!E28</f>
        <v/>
      </c>
      <c r="L32" s="52" t="e">
        <f t="shared" si="0"/>
        <v>#DIV/0!</v>
      </c>
      <c r="N32" s="52" t="e">
        <f t="shared" si="1"/>
        <v>#DIV/0!</v>
      </c>
      <c r="O32" s="52" t="e">
        <f t="shared" si="2"/>
        <v>#DIV/0!</v>
      </c>
      <c r="P32" s="52" t="e">
        <f t="shared" si="3"/>
        <v>#DIV/0!</v>
      </c>
      <c r="Q32" s="52" t="e">
        <f t="shared" si="4"/>
        <v>#DIV/0!</v>
      </c>
      <c r="R32" s="52" t="e">
        <f t="shared" si="5"/>
        <v>#DIV/0!</v>
      </c>
    </row>
    <row r="33" spans="2:19" x14ac:dyDescent="0.2">
      <c r="B33" s="49">
        <v>28</v>
      </c>
      <c r="C33" s="50" t="s">
        <v>84</v>
      </c>
      <c r="D33" s="49">
        <f>COUNTIF('Working Set'!AO:AO,0)</f>
        <v>0</v>
      </c>
      <c r="E33" s="49">
        <f>COUNTIF('Working Set'!AO:AO,1)</f>
        <v>0</v>
      </c>
      <c r="F33" s="49">
        <f>COUNTIF('Working Set'!AO:AO,2)</f>
        <v>0</v>
      </c>
      <c r="G33" s="49">
        <f>COUNTIF('Working Set'!AO:AO,3)</f>
        <v>0</v>
      </c>
      <c r="H33" s="49">
        <f>COUNTIF('Working Set'!AO:AO,4)</f>
        <v>0</v>
      </c>
      <c r="I33" s="49">
        <f>COUNTIF('Working Set'!AO:AO,5)</f>
        <v>0</v>
      </c>
      <c r="J33" s="61" t="str">
        <f>Factors!E43</f>
        <v/>
      </c>
      <c r="L33" s="52" t="e">
        <f t="shared" si="0"/>
        <v>#DIV/0!</v>
      </c>
      <c r="N33" s="52" t="e">
        <f t="shared" si="1"/>
        <v>#DIV/0!</v>
      </c>
      <c r="O33" s="52" t="e">
        <f t="shared" si="2"/>
        <v>#DIV/0!</v>
      </c>
      <c r="P33" s="52" t="e">
        <f t="shared" si="3"/>
        <v>#DIV/0!</v>
      </c>
      <c r="Q33" s="52" t="e">
        <f t="shared" si="4"/>
        <v>#DIV/0!</v>
      </c>
      <c r="R33" s="52" t="e">
        <f t="shared" si="5"/>
        <v>#DIV/0!</v>
      </c>
      <c r="S33" s="61"/>
    </row>
    <row r="34" spans="2:19" ht="7.5" customHeight="1" x14ac:dyDescent="0.2">
      <c r="B34" s="49">
        <v>29</v>
      </c>
      <c r="C34" s="50" t="s">
        <v>211</v>
      </c>
      <c r="D34" s="49">
        <f>COUNTIF('Working Set'!AP:AP,0)</f>
        <v>0</v>
      </c>
      <c r="E34" s="49">
        <f>COUNTIF('Working Set'!AP:AP,1)</f>
        <v>0</v>
      </c>
      <c r="F34" s="49">
        <f>COUNTIF('Working Set'!AP:AP,2)</f>
        <v>0</v>
      </c>
      <c r="G34" s="49">
        <f>COUNTIF('Working Set'!AP:AP,3)</f>
        <v>0</v>
      </c>
      <c r="H34" s="49">
        <f>COUNTIF('Working Set'!AP:AP,4)</f>
        <v>0</v>
      </c>
      <c r="I34" s="49">
        <f>COUNTIF('Working Set'!AP:AP,5)</f>
        <v>0</v>
      </c>
      <c r="J34" s="61" t="str">
        <f>Factors!E22</f>
        <v/>
      </c>
      <c r="L34" s="52" t="e">
        <f t="shared" si="0"/>
        <v>#DIV/0!</v>
      </c>
      <c r="N34" s="52" t="e">
        <f t="shared" si="1"/>
        <v>#DIV/0!</v>
      </c>
      <c r="O34" s="52" t="e">
        <f t="shared" si="2"/>
        <v>#DIV/0!</v>
      </c>
      <c r="P34" s="52" t="e">
        <f t="shared" si="3"/>
        <v>#DIV/0!</v>
      </c>
      <c r="Q34" s="52" t="e">
        <f t="shared" si="4"/>
        <v>#DIV/0!</v>
      </c>
      <c r="R34" s="52" t="e">
        <f t="shared" si="5"/>
        <v>#DIV/0!</v>
      </c>
    </row>
    <row r="35" spans="2:19" x14ac:dyDescent="0.2">
      <c r="B35" s="49">
        <v>30</v>
      </c>
      <c r="C35" s="50" t="s">
        <v>64</v>
      </c>
      <c r="D35" s="49">
        <f>COUNTIF('Working Set'!AQ:AQ,0)</f>
        <v>0</v>
      </c>
      <c r="E35" s="49">
        <f>COUNTIF('Working Set'!AQ:AQ,1)</f>
        <v>0</v>
      </c>
      <c r="F35" s="49">
        <f>COUNTIF('Working Set'!AQ:AQ,2)</f>
        <v>0</v>
      </c>
      <c r="G35" s="49">
        <f>COUNTIF('Working Set'!AQ:AQ,3)</f>
        <v>0</v>
      </c>
      <c r="H35" s="49">
        <f>COUNTIF('Working Set'!AQ:AQ,4)</f>
        <v>0</v>
      </c>
      <c r="I35" s="49">
        <f>COUNTIF('Working Set'!AQ:AQ,5)</f>
        <v>0</v>
      </c>
      <c r="J35" s="61" t="str">
        <f>Factors!E18</f>
        <v/>
      </c>
      <c r="L35" s="52" t="e">
        <f t="shared" si="0"/>
        <v>#DIV/0!</v>
      </c>
      <c r="N35" s="52" t="e">
        <f t="shared" si="1"/>
        <v>#DIV/0!</v>
      </c>
      <c r="O35" s="52" t="e">
        <f t="shared" si="2"/>
        <v>#DIV/0!</v>
      </c>
      <c r="P35" s="52" t="e">
        <f t="shared" si="3"/>
        <v>#DIV/0!</v>
      </c>
      <c r="Q35" s="52" t="e">
        <f t="shared" si="4"/>
        <v>#DIV/0!</v>
      </c>
      <c r="R35" s="52" t="e">
        <f t="shared" si="5"/>
        <v>#DIV/0!</v>
      </c>
    </row>
    <row r="36" spans="2:19" x14ac:dyDescent="0.2">
      <c r="B36" s="49">
        <v>31</v>
      </c>
      <c r="C36" s="50" t="s">
        <v>73</v>
      </c>
      <c r="D36" s="49">
        <f>COUNTIF('Working Set'!AR:AR,0)</f>
        <v>0</v>
      </c>
      <c r="E36" s="49">
        <f>COUNTIF('Working Set'!AR:AR,1)</f>
        <v>0</v>
      </c>
      <c r="F36" s="49">
        <f>COUNTIF('Working Set'!AR:AR,2)</f>
        <v>0</v>
      </c>
      <c r="G36" s="49">
        <f>COUNTIF('Working Set'!AR:AR,3)</f>
        <v>0</v>
      </c>
      <c r="H36" s="49">
        <f>COUNTIF('Working Set'!AR:AR,4)</f>
        <v>0</v>
      </c>
      <c r="I36" s="49">
        <f>COUNTIF('Working Set'!AR:AR,5)</f>
        <v>0</v>
      </c>
      <c r="J36" s="61" t="str">
        <f>Factors!E29</f>
        <v/>
      </c>
      <c r="L36" s="52" t="e">
        <f t="shared" si="0"/>
        <v>#DIV/0!</v>
      </c>
      <c r="N36" s="52" t="e">
        <f t="shared" si="1"/>
        <v>#DIV/0!</v>
      </c>
      <c r="O36" s="52" t="e">
        <f t="shared" si="2"/>
        <v>#DIV/0!</v>
      </c>
      <c r="P36" s="52" t="e">
        <f t="shared" si="3"/>
        <v>#DIV/0!</v>
      </c>
      <c r="Q36" s="52" t="e">
        <f t="shared" si="4"/>
        <v>#DIV/0!</v>
      </c>
      <c r="R36" s="52" t="e">
        <f t="shared" si="5"/>
        <v>#DIV/0!</v>
      </c>
    </row>
    <row r="37" spans="2:19" x14ac:dyDescent="0.2">
      <c r="B37" s="49">
        <v>32</v>
      </c>
      <c r="C37" s="50" t="s">
        <v>85</v>
      </c>
      <c r="D37" s="49">
        <f>COUNTIF('Working Set'!AS:AS,0)</f>
        <v>0</v>
      </c>
      <c r="E37" s="49">
        <f>COUNTIF('Working Set'!AS:AS,1)</f>
        <v>0</v>
      </c>
      <c r="F37" s="49">
        <f>COUNTIF('Working Set'!AS:AS,2)</f>
        <v>0</v>
      </c>
      <c r="G37" s="49">
        <f>COUNTIF('Working Set'!AS:AS,3)</f>
        <v>0</v>
      </c>
      <c r="H37" s="49">
        <f>COUNTIF('Working Set'!AS:AS,4)</f>
        <v>0</v>
      </c>
      <c r="I37" s="49">
        <f>COUNTIF('Working Set'!AS:AS,5)</f>
        <v>0</v>
      </c>
      <c r="J37" s="61" t="str">
        <f>Factors!E44</f>
        <v/>
      </c>
      <c r="L37" s="52" t="e">
        <f t="shared" si="0"/>
        <v>#DIV/0!</v>
      </c>
      <c r="N37" s="52" t="e">
        <f t="shared" si="1"/>
        <v>#DIV/0!</v>
      </c>
      <c r="O37" s="52" t="e">
        <f t="shared" si="2"/>
        <v>#DIV/0!</v>
      </c>
      <c r="P37" s="52" t="e">
        <f t="shared" si="3"/>
        <v>#DIV/0!</v>
      </c>
      <c r="Q37" s="52" t="e">
        <f t="shared" si="4"/>
        <v>#DIV/0!</v>
      </c>
      <c r="R37" s="52" t="e">
        <f t="shared" si="5"/>
        <v>#DIV/0!</v>
      </c>
    </row>
    <row r="38" spans="2:19" x14ac:dyDescent="0.2">
      <c r="B38" s="49">
        <v>33</v>
      </c>
      <c r="C38" s="50" t="s">
        <v>68</v>
      </c>
      <c r="D38" s="49">
        <f>COUNTIF('Working Set'!AT:AT,0)</f>
        <v>0</v>
      </c>
      <c r="E38" s="49">
        <f>COUNTIF('Working Set'!AT:AT,1)</f>
        <v>0</v>
      </c>
      <c r="F38" s="49">
        <f>COUNTIF('Working Set'!AT:AT,2)</f>
        <v>0</v>
      </c>
      <c r="G38" s="49">
        <f>COUNTIF('Working Set'!AT:AT,3)</f>
        <v>0</v>
      </c>
      <c r="H38" s="49">
        <f>COUNTIF('Working Set'!AT:AT,4)</f>
        <v>0</v>
      </c>
      <c r="I38" s="49">
        <f>COUNTIF('Working Set'!AT:AT,5)</f>
        <v>0</v>
      </c>
      <c r="J38" s="61" t="str">
        <f>Factors!E23</f>
        <v/>
      </c>
      <c r="L38" s="52" t="e">
        <f>100*D38/SUM(D38:I38)</f>
        <v>#DIV/0!</v>
      </c>
      <c r="N38" s="52" t="e">
        <f t="shared" si="1"/>
        <v>#DIV/0!</v>
      </c>
      <c r="O38" s="52" t="e">
        <f t="shared" si="2"/>
        <v>#DIV/0!</v>
      </c>
      <c r="P38" s="52" t="e">
        <f t="shared" si="3"/>
        <v>#DIV/0!</v>
      </c>
      <c r="Q38" s="52" t="e">
        <f t="shared" si="4"/>
        <v>#DIV/0!</v>
      </c>
      <c r="R38" s="52" t="e">
        <f t="shared" si="5"/>
        <v>#DIV/0!</v>
      </c>
    </row>
    <row r="39" spans="2:19" x14ac:dyDescent="0.2">
      <c r="B39" s="49">
        <v>34</v>
      </c>
      <c r="C39" s="50" t="s">
        <v>77</v>
      </c>
      <c r="D39" s="49">
        <f>COUNTIF('Working Set'!AU:AU,0)</f>
        <v>0</v>
      </c>
      <c r="E39" s="49">
        <f>COUNTIF('Working Set'!AU:AU,1)</f>
        <v>0</v>
      </c>
      <c r="F39" s="49">
        <f>COUNTIF('Working Set'!AU:AU,2)</f>
        <v>0</v>
      </c>
      <c r="G39" s="49">
        <f>COUNTIF('Working Set'!AU:AU,3)</f>
        <v>0</v>
      </c>
      <c r="H39" s="49">
        <f>COUNTIF('Working Set'!AU:AU,4)</f>
        <v>0</v>
      </c>
      <c r="I39" s="49">
        <f>COUNTIF('Working Set'!AU:AU,5)</f>
        <v>0</v>
      </c>
      <c r="J39" s="61" t="str">
        <f>Factors!E34</f>
        <v/>
      </c>
      <c r="L39" s="52" t="e">
        <f>100*D39/SUM(D39:I39)</f>
        <v>#DIV/0!</v>
      </c>
      <c r="N39" s="52" t="e">
        <f t="shared" si="1"/>
        <v>#DIV/0!</v>
      </c>
      <c r="O39" s="52" t="e">
        <f t="shared" si="2"/>
        <v>#DIV/0!</v>
      </c>
      <c r="P39" s="52" t="e">
        <f t="shared" si="3"/>
        <v>#DIV/0!</v>
      </c>
      <c r="Q39" s="52" t="e">
        <f t="shared" si="4"/>
        <v>#DIV/0!</v>
      </c>
      <c r="R39" s="52" t="e">
        <f t="shared" si="5"/>
        <v>#DIV/0!</v>
      </c>
    </row>
    <row r="40" spans="2:19" x14ac:dyDescent="0.2">
      <c r="B40" s="62">
        <v>35</v>
      </c>
      <c r="C40" s="63" t="s">
        <v>69</v>
      </c>
      <c r="D40" s="62">
        <f>COUNTIF('Working Set'!AV:AV,0)</f>
        <v>0</v>
      </c>
      <c r="E40" s="62">
        <f>COUNTIF('Working Set'!AV:AV,1)</f>
        <v>0</v>
      </c>
      <c r="F40" s="62">
        <f>COUNTIF('Working Set'!AV:AV,2)</f>
        <v>0</v>
      </c>
      <c r="G40" s="62">
        <f>COUNTIF('Working Set'!AV:AV,3)</f>
        <v>0</v>
      </c>
      <c r="H40" s="62">
        <f>COUNTIF('Working Set'!AV:AV,4)</f>
        <v>0</v>
      </c>
      <c r="I40" s="62">
        <f>COUNTIF('Working Set'!AV:AV,5)</f>
        <v>0</v>
      </c>
      <c r="J40" s="64" t="str">
        <f>Factors!E24</f>
        <v/>
      </c>
      <c r="K40" s="65"/>
      <c r="L40" s="66" t="e">
        <f>100*D40/SUM(D40:I40)</f>
        <v>#DIV/0!</v>
      </c>
      <c r="M40" s="66"/>
      <c r="N40" s="66" t="e">
        <f>100*E40/SUM(E40:I40)</f>
        <v>#DIV/0!</v>
      </c>
      <c r="O40" s="66" t="e">
        <f>100*F40/SUM(E40:I40)</f>
        <v>#DIV/0!</v>
      </c>
      <c r="P40" s="66" t="e">
        <f>100*G40/SUM(E40:I40)</f>
        <v>#DIV/0!</v>
      </c>
      <c r="Q40" s="66" t="e">
        <f>100*H40/SUM(E40:I40)</f>
        <v>#DIV/0!</v>
      </c>
      <c r="R40" s="66" t="e">
        <f>100*I40/SUM(E40:I40)</f>
        <v>#DIV/0!</v>
      </c>
    </row>
    <row r="41" spans="2:19" x14ac:dyDescent="0.2">
      <c r="B41" s="162"/>
      <c r="C41" s="163"/>
      <c r="D41" s="164">
        <f t="shared" ref="D41:I41" si="6">SUM(D6:D40)</f>
        <v>0</v>
      </c>
      <c r="E41" s="164">
        <f t="shared" si="6"/>
        <v>0</v>
      </c>
      <c r="F41" s="164">
        <f t="shared" si="6"/>
        <v>0</v>
      </c>
      <c r="G41" s="164">
        <f t="shared" si="6"/>
        <v>0</v>
      </c>
      <c r="H41" s="164">
        <f t="shared" si="6"/>
        <v>0</v>
      </c>
      <c r="I41" s="164">
        <f t="shared" si="6"/>
        <v>0</v>
      </c>
      <c r="J41" s="165" t="str">
        <f>IF((Factors!C3+Factors!C12+Factors!C19+Factors!C25+Factors!C30+Factors!C35+Factors!C41)=0,"",RoundDbl((Factors!D3+Factors!D12+Factors!D19+Factors!D25+Factors!D30+Factors!D35+Factors!D41)/(Factors!C3+Factors!C12+Factors!C19+Factors!C25+Factors!C30+Factors!C35+Factors!C41),2))</f>
        <v/>
      </c>
      <c r="K41" s="166"/>
      <c r="L41" s="167" t="e">
        <f t="shared" ref="L41:R41" si="7">AVERAGE(L6:L40)</f>
        <v>#DIV/0!</v>
      </c>
      <c r="M41" s="167"/>
      <c r="N41" s="167" t="e">
        <f t="shared" si="7"/>
        <v>#DIV/0!</v>
      </c>
      <c r="O41" s="167" t="e">
        <f t="shared" si="7"/>
        <v>#DIV/0!</v>
      </c>
      <c r="P41" s="167" t="e">
        <f t="shared" si="7"/>
        <v>#DIV/0!</v>
      </c>
      <c r="Q41" s="167" t="e">
        <f t="shared" si="7"/>
        <v>#DIV/0!</v>
      </c>
      <c r="R41" s="167" t="e">
        <f t="shared" si="7"/>
        <v>#DIV/0!</v>
      </c>
    </row>
    <row r="43" spans="2:19" ht="7.2" x14ac:dyDescent="0.2">
      <c r="B43" s="67" t="s">
        <v>320</v>
      </c>
      <c r="C43" s="68">
        <f>COUNT('Working Set'!A:A)</f>
        <v>0</v>
      </c>
      <c r="D43" s="143" t="s">
        <v>357</v>
      </c>
    </row>
    <row r="44" spans="2:19" x14ac:dyDescent="0.2">
      <c r="B44" s="67"/>
      <c r="C44" s="69"/>
      <c r="D44" s="67" t="s">
        <v>321</v>
      </c>
    </row>
    <row r="47" spans="2:19" x14ac:dyDescent="0.2">
      <c r="B47" s="48" t="s">
        <v>323</v>
      </c>
    </row>
    <row r="48" spans="2:19" x14ac:dyDescent="0.2">
      <c r="B48" s="48"/>
    </row>
    <row r="49" spans="2:18" x14ac:dyDescent="0.2">
      <c r="B49" s="67"/>
    </row>
    <row r="50" spans="2:18" x14ac:dyDescent="0.2">
      <c r="B50" s="48" t="s">
        <v>49</v>
      </c>
    </row>
    <row r="52" spans="2:18" s="55" customFormat="1" x14ac:dyDescent="0.2">
      <c r="B52" s="240" t="s">
        <v>86</v>
      </c>
      <c r="C52" s="240"/>
      <c r="D52" s="240" t="s">
        <v>141</v>
      </c>
      <c r="E52" s="240"/>
      <c r="F52" s="240"/>
      <c r="G52" s="240"/>
      <c r="H52" s="240"/>
      <c r="I52" s="240"/>
      <c r="J52" s="53" t="s">
        <v>342</v>
      </c>
      <c r="K52" s="54"/>
      <c r="L52" s="169" t="s">
        <v>379</v>
      </c>
      <c r="M52" s="169"/>
      <c r="N52" s="169"/>
      <c r="O52" s="169"/>
      <c r="P52" s="169" t="s">
        <v>378</v>
      </c>
      <c r="Q52" s="169"/>
      <c r="R52" s="169"/>
    </row>
    <row r="53" spans="2:18" s="55" customFormat="1" x14ac:dyDescent="0.2">
      <c r="B53" s="56" t="s">
        <v>142</v>
      </c>
      <c r="C53" s="57" t="s">
        <v>144</v>
      </c>
      <c r="D53" s="56" t="s">
        <v>145</v>
      </c>
      <c r="E53" s="56" t="s">
        <v>146</v>
      </c>
      <c r="F53" s="56" t="s">
        <v>147</v>
      </c>
      <c r="G53" s="56" t="s">
        <v>148</v>
      </c>
      <c r="H53" s="56" t="s">
        <v>149</v>
      </c>
      <c r="I53" s="56" t="s">
        <v>150</v>
      </c>
      <c r="J53" s="58"/>
      <c r="K53" s="59"/>
      <c r="L53" s="60" t="s">
        <v>377</v>
      </c>
      <c r="M53" s="60"/>
      <c r="N53" s="60" t="s">
        <v>371</v>
      </c>
      <c r="O53" s="60" t="s">
        <v>372</v>
      </c>
      <c r="P53" s="60" t="s">
        <v>373</v>
      </c>
      <c r="Q53" s="60" t="s">
        <v>374</v>
      </c>
      <c r="R53" s="60" t="s">
        <v>375</v>
      </c>
    </row>
    <row r="54" spans="2:18" x14ac:dyDescent="0.2">
      <c r="B54" s="49">
        <f t="shared" ref="B54:J54" si="8">B8</f>
        <v>3</v>
      </c>
      <c r="C54" s="68" t="str">
        <f t="shared" si="8"/>
        <v>Different groups at work demand things from me that are hard to combine</v>
      </c>
      <c r="D54" s="49">
        <f t="shared" si="8"/>
        <v>0</v>
      </c>
      <c r="E54" s="49">
        <f t="shared" si="8"/>
        <v>0</v>
      </c>
      <c r="F54" s="49">
        <f t="shared" si="8"/>
        <v>0</v>
      </c>
      <c r="G54" s="49">
        <f t="shared" si="8"/>
        <v>0</v>
      </c>
      <c r="H54" s="49">
        <f t="shared" si="8"/>
        <v>0</v>
      </c>
      <c r="I54" s="49">
        <f t="shared" si="8"/>
        <v>0</v>
      </c>
      <c r="J54" s="61" t="str">
        <f t="shared" si="8"/>
        <v/>
      </c>
      <c r="L54" s="52" t="e">
        <f t="shared" ref="L54:L61" si="9">100*D54/SUM(D54:I54)</f>
        <v>#DIV/0!</v>
      </c>
      <c r="N54" s="52" t="e">
        <f>100*E54/SUM(E54:I54)</f>
        <v>#DIV/0!</v>
      </c>
      <c r="O54" s="52" t="e">
        <f>100*F54/SUM(E54:I54)</f>
        <v>#DIV/0!</v>
      </c>
      <c r="P54" s="52" t="e">
        <f>100*G54/SUM(E54:I54)</f>
        <v>#DIV/0!</v>
      </c>
      <c r="Q54" s="52" t="e">
        <f>100*H54/SUM(E54:I54)</f>
        <v>#DIV/0!</v>
      </c>
      <c r="R54" s="52" t="e">
        <f>100*I54/SUM(E54:I54)</f>
        <v>#DIV/0!</v>
      </c>
    </row>
    <row r="55" spans="2:18" x14ac:dyDescent="0.2">
      <c r="B55" s="49">
        <f t="shared" ref="B55:J55" si="10">B11</f>
        <v>6</v>
      </c>
      <c r="C55" s="68" t="str">
        <f t="shared" si="10"/>
        <v>I have unachievable deadlines</v>
      </c>
      <c r="D55" s="49">
        <f t="shared" si="10"/>
        <v>0</v>
      </c>
      <c r="E55" s="49">
        <f t="shared" si="10"/>
        <v>0</v>
      </c>
      <c r="F55" s="49">
        <f t="shared" si="10"/>
        <v>0</v>
      </c>
      <c r="G55" s="49">
        <f t="shared" si="10"/>
        <v>0</v>
      </c>
      <c r="H55" s="49">
        <f t="shared" si="10"/>
        <v>0</v>
      </c>
      <c r="I55" s="49">
        <f t="shared" si="10"/>
        <v>0</v>
      </c>
      <c r="J55" s="61" t="str">
        <f t="shared" si="10"/>
        <v/>
      </c>
      <c r="L55" s="52" t="e">
        <f t="shared" si="9"/>
        <v>#DIV/0!</v>
      </c>
      <c r="N55" s="52" t="e">
        <f t="shared" ref="N55:N60" si="11">100*E55/SUM(E55:I55)</f>
        <v>#DIV/0!</v>
      </c>
      <c r="O55" s="52" t="e">
        <f t="shared" ref="O55:O60" si="12">100*F55/SUM(E55:I55)</f>
        <v>#DIV/0!</v>
      </c>
      <c r="P55" s="52" t="e">
        <f t="shared" ref="P55:P60" si="13">100*G55/SUM(E55:I55)</f>
        <v>#DIV/0!</v>
      </c>
      <c r="Q55" s="52" t="e">
        <f t="shared" ref="Q55:Q60" si="14">100*H55/SUM(E55:I55)</f>
        <v>#DIV/0!</v>
      </c>
      <c r="R55" s="52" t="e">
        <f t="shared" ref="R55:R60" si="15">100*I55/SUM(E55:I55)</f>
        <v>#DIV/0!</v>
      </c>
    </row>
    <row r="56" spans="2:18" x14ac:dyDescent="0.2">
      <c r="B56" s="49">
        <f t="shared" ref="B56:J56" si="16">B14</f>
        <v>9</v>
      </c>
      <c r="C56" s="68" t="str">
        <f t="shared" si="16"/>
        <v>I have to work very intensively</v>
      </c>
      <c r="D56" s="49">
        <f t="shared" si="16"/>
        <v>0</v>
      </c>
      <c r="E56" s="49">
        <f t="shared" si="16"/>
        <v>0</v>
      </c>
      <c r="F56" s="49">
        <f t="shared" si="16"/>
        <v>0</v>
      </c>
      <c r="G56" s="49">
        <f t="shared" si="16"/>
        <v>0</v>
      </c>
      <c r="H56" s="49">
        <f t="shared" si="16"/>
        <v>0</v>
      </c>
      <c r="I56" s="49">
        <f t="shared" si="16"/>
        <v>0</v>
      </c>
      <c r="J56" s="61" t="str">
        <f t="shared" si="16"/>
        <v/>
      </c>
      <c r="L56" s="52" t="e">
        <f t="shared" si="9"/>
        <v>#DIV/0!</v>
      </c>
      <c r="N56" s="52" t="e">
        <f t="shared" si="11"/>
        <v>#DIV/0!</v>
      </c>
      <c r="O56" s="52" t="e">
        <f t="shared" si="12"/>
        <v>#DIV/0!</v>
      </c>
      <c r="P56" s="52" t="e">
        <f t="shared" si="13"/>
        <v>#DIV/0!</v>
      </c>
      <c r="Q56" s="52" t="e">
        <f t="shared" si="14"/>
        <v>#DIV/0!</v>
      </c>
      <c r="R56" s="52" t="e">
        <f t="shared" si="15"/>
        <v>#DIV/0!</v>
      </c>
    </row>
    <row r="57" spans="2:18" x14ac:dyDescent="0.2">
      <c r="B57" s="49">
        <f t="shared" ref="B57:J57" si="17">B17</f>
        <v>12</v>
      </c>
      <c r="C57" s="68" t="str">
        <f t="shared" si="17"/>
        <v>I have to neglect some tasks because I have too much to do</v>
      </c>
      <c r="D57" s="49">
        <f t="shared" si="17"/>
        <v>0</v>
      </c>
      <c r="E57" s="49">
        <f t="shared" si="17"/>
        <v>0</v>
      </c>
      <c r="F57" s="49">
        <f t="shared" si="17"/>
        <v>0</v>
      </c>
      <c r="G57" s="49">
        <f t="shared" si="17"/>
        <v>0</v>
      </c>
      <c r="H57" s="49">
        <f t="shared" si="17"/>
        <v>0</v>
      </c>
      <c r="I57" s="49">
        <f t="shared" si="17"/>
        <v>0</v>
      </c>
      <c r="J57" s="61" t="str">
        <f t="shared" si="17"/>
        <v/>
      </c>
      <c r="L57" s="52" t="e">
        <f t="shared" si="9"/>
        <v>#DIV/0!</v>
      </c>
      <c r="N57" s="52" t="e">
        <f t="shared" si="11"/>
        <v>#DIV/0!</v>
      </c>
      <c r="O57" s="52" t="e">
        <f t="shared" si="12"/>
        <v>#DIV/0!</v>
      </c>
      <c r="P57" s="52" t="e">
        <f t="shared" si="13"/>
        <v>#DIV/0!</v>
      </c>
      <c r="Q57" s="52" t="e">
        <f t="shared" si="14"/>
        <v>#DIV/0!</v>
      </c>
      <c r="R57" s="52" t="e">
        <f t="shared" si="15"/>
        <v>#DIV/0!</v>
      </c>
    </row>
    <row r="58" spans="2:18" x14ac:dyDescent="0.2">
      <c r="B58" s="49">
        <f t="shared" ref="B58:J58" si="18">B21</f>
        <v>16</v>
      </c>
      <c r="C58" s="68" t="str">
        <f t="shared" si="18"/>
        <v>I am unable to take sufficient breaks</v>
      </c>
      <c r="D58" s="49">
        <f t="shared" si="18"/>
        <v>0</v>
      </c>
      <c r="E58" s="49">
        <f t="shared" si="18"/>
        <v>0</v>
      </c>
      <c r="F58" s="49">
        <f t="shared" si="18"/>
        <v>0</v>
      </c>
      <c r="G58" s="49">
        <f t="shared" si="18"/>
        <v>0</v>
      </c>
      <c r="H58" s="49">
        <f t="shared" si="18"/>
        <v>0</v>
      </c>
      <c r="I58" s="49">
        <f t="shared" si="18"/>
        <v>0</v>
      </c>
      <c r="J58" s="61" t="str">
        <f t="shared" si="18"/>
        <v/>
      </c>
      <c r="L58" s="52" t="e">
        <f t="shared" si="9"/>
        <v>#DIV/0!</v>
      </c>
      <c r="N58" s="52" t="e">
        <f t="shared" si="11"/>
        <v>#DIV/0!</v>
      </c>
      <c r="O58" s="52" t="e">
        <f t="shared" si="12"/>
        <v>#DIV/0!</v>
      </c>
      <c r="P58" s="52" t="e">
        <f t="shared" si="13"/>
        <v>#DIV/0!</v>
      </c>
      <c r="Q58" s="52" t="e">
        <f t="shared" si="14"/>
        <v>#DIV/0!</v>
      </c>
      <c r="R58" s="52" t="e">
        <f t="shared" si="15"/>
        <v>#DIV/0!</v>
      </c>
    </row>
    <row r="59" spans="2:18" x14ac:dyDescent="0.2">
      <c r="B59" s="49">
        <f t="shared" ref="B59:J59" si="19">B23</f>
        <v>18</v>
      </c>
      <c r="C59" s="68" t="str">
        <f t="shared" si="19"/>
        <v>I am pressured to work long hours</v>
      </c>
      <c r="D59" s="49">
        <f t="shared" si="19"/>
        <v>0</v>
      </c>
      <c r="E59" s="49">
        <f t="shared" si="19"/>
        <v>0</v>
      </c>
      <c r="F59" s="49">
        <f t="shared" si="19"/>
        <v>0</v>
      </c>
      <c r="G59" s="49">
        <f t="shared" si="19"/>
        <v>0</v>
      </c>
      <c r="H59" s="49">
        <f t="shared" si="19"/>
        <v>0</v>
      </c>
      <c r="I59" s="49">
        <f t="shared" si="19"/>
        <v>0</v>
      </c>
      <c r="J59" s="61" t="str">
        <f t="shared" si="19"/>
        <v/>
      </c>
      <c r="L59" s="52" t="e">
        <f t="shared" si="9"/>
        <v>#DIV/0!</v>
      </c>
      <c r="N59" s="52" t="e">
        <f t="shared" si="11"/>
        <v>#DIV/0!</v>
      </c>
      <c r="O59" s="52" t="e">
        <f t="shared" si="12"/>
        <v>#DIV/0!</v>
      </c>
      <c r="P59" s="52" t="e">
        <f t="shared" si="13"/>
        <v>#DIV/0!</v>
      </c>
      <c r="Q59" s="52" t="e">
        <f t="shared" si="14"/>
        <v>#DIV/0!</v>
      </c>
      <c r="R59" s="52" t="e">
        <f t="shared" si="15"/>
        <v>#DIV/0!</v>
      </c>
    </row>
    <row r="60" spans="2:18" x14ac:dyDescent="0.2">
      <c r="B60" s="49">
        <f t="shared" ref="B60:J60" si="20">B25</f>
        <v>20</v>
      </c>
      <c r="C60" s="68" t="str">
        <f t="shared" si="20"/>
        <v>I have to work very fast</v>
      </c>
      <c r="D60" s="49">
        <f t="shared" si="20"/>
        <v>0</v>
      </c>
      <c r="E60" s="49">
        <f t="shared" si="20"/>
        <v>0</v>
      </c>
      <c r="F60" s="49">
        <f t="shared" si="20"/>
        <v>0</v>
      </c>
      <c r="G60" s="49">
        <f t="shared" si="20"/>
        <v>0</v>
      </c>
      <c r="H60" s="49">
        <f t="shared" si="20"/>
        <v>0</v>
      </c>
      <c r="I60" s="49">
        <f t="shared" si="20"/>
        <v>0</v>
      </c>
      <c r="J60" s="61" t="str">
        <f t="shared" si="20"/>
        <v/>
      </c>
      <c r="L60" s="52" t="e">
        <f t="shared" si="9"/>
        <v>#DIV/0!</v>
      </c>
      <c r="N60" s="52" t="e">
        <f t="shared" si="11"/>
        <v>#DIV/0!</v>
      </c>
      <c r="O60" s="52" t="e">
        <f t="shared" si="12"/>
        <v>#DIV/0!</v>
      </c>
      <c r="P60" s="52" t="e">
        <f t="shared" si="13"/>
        <v>#DIV/0!</v>
      </c>
      <c r="Q60" s="52" t="e">
        <f t="shared" si="14"/>
        <v>#DIV/0!</v>
      </c>
      <c r="R60" s="52" t="e">
        <f t="shared" si="15"/>
        <v>#DIV/0!</v>
      </c>
    </row>
    <row r="61" spans="2:18" x14ac:dyDescent="0.2">
      <c r="B61" s="62">
        <f t="shared" ref="B61:J61" si="21">B27</f>
        <v>22</v>
      </c>
      <c r="C61" s="74" t="str">
        <f t="shared" si="21"/>
        <v>I have unrealistic time pressures</v>
      </c>
      <c r="D61" s="62">
        <f t="shared" si="21"/>
        <v>0</v>
      </c>
      <c r="E61" s="62">
        <f t="shared" si="21"/>
        <v>0</v>
      </c>
      <c r="F61" s="62">
        <f t="shared" si="21"/>
        <v>0</v>
      </c>
      <c r="G61" s="62">
        <f t="shared" si="21"/>
        <v>0</v>
      </c>
      <c r="H61" s="62">
        <f t="shared" si="21"/>
        <v>0</v>
      </c>
      <c r="I61" s="62">
        <f t="shared" si="21"/>
        <v>0</v>
      </c>
      <c r="J61" s="64" t="str">
        <f t="shared" si="21"/>
        <v/>
      </c>
      <c r="K61" s="65"/>
      <c r="L61" s="66" t="e">
        <f t="shared" si="9"/>
        <v>#DIV/0!</v>
      </c>
      <c r="M61" s="66"/>
      <c r="N61" s="66" t="e">
        <f>100*E61/SUM(E61:I61)</f>
        <v>#DIV/0!</v>
      </c>
      <c r="O61" s="66" t="e">
        <f>100*F61/SUM(E61:I61)</f>
        <v>#DIV/0!</v>
      </c>
      <c r="P61" s="66" t="e">
        <f>100*G61/SUM(E61:I61)</f>
        <v>#DIV/0!</v>
      </c>
      <c r="Q61" s="66" t="e">
        <f>100*H61/SUM(E61:I61)</f>
        <v>#DIV/0!</v>
      </c>
      <c r="R61" s="66" t="e">
        <f>100*I61/SUM(E61:I61)</f>
        <v>#DIV/0!</v>
      </c>
    </row>
    <row r="62" spans="2:18" x14ac:dyDescent="0.2">
      <c r="B62" s="162"/>
      <c r="C62" s="168"/>
      <c r="D62" s="164">
        <f t="shared" ref="D62:I62" si="22">SUM(D54:D61)</f>
        <v>0</v>
      </c>
      <c r="E62" s="164">
        <f t="shared" si="22"/>
        <v>0</v>
      </c>
      <c r="F62" s="164">
        <f t="shared" si="22"/>
        <v>0</v>
      </c>
      <c r="G62" s="164">
        <f t="shared" si="22"/>
        <v>0</v>
      </c>
      <c r="H62" s="164">
        <f t="shared" si="22"/>
        <v>0</v>
      </c>
      <c r="I62" s="164">
        <f t="shared" si="22"/>
        <v>0</v>
      </c>
      <c r="J62" s="165" t="str">
        <f>Factors!E3</f>
        <v/>
      </c>
      <c r="K62" s="166"/>
      <c r="L62" s="167" t="e">
        <f t="shared" ref="L62:R62" si="23">AVERAGE(L54:L61)</f>
        <v>#DIV/0!</v>
      </c>
      <c r="M62" s="167"/>
      <c r="N62" s="167" t="e">
        <f t="shared" si="23"/>
        <v>#DIV/0!</v>
      </c>
      <c r="O62" s="167" t="e">
        <f t="shared" si="23"/>
        <v>#DIV/0!</v>
      </c>
      <c r="P62" s="167" t="e">
        <f t="shared" si="23"/>
        <v>#DIV/0!</v>
      </c>
      <c r="Q62" s="167" t="e">
        <f t="shared" si="23"/>
        <v>#DIV/0!</v>
      </c>
      <c r="R62" s="167" t="e">
        <f t="shared" si="23"/>
        <v>#DIV/0!</v>
      </c>
    </row>
    <row r="63" spans="2:18" x14ac:dyDescent="0.2">
      <c r="B63" s="67"/>
      <c r="C63" s="69"/>
    </row>
    <row r="65" spans="2:18" x14ac:dyDescent="0.2">
      <c r="B65" s="48" t="s">
        <v>36</v>
      </c>
    </row>
    <row r="67" spans="2:18" s="55" customFormat="1" x14ac:dyDescent="0.2">
      <c r="B67" s="240" t="s">
        <v>86</v>
      </c>
      <c r="C67" s="240"/>
      <c r="D67" s="240" t="s">
        <v>141</v>
      </c>
      <c r="E67" s="240"/>
      <c r="F67" s="240"/>
      <c r="G67" s="240"/>
      <c r="H67" s="240"/>
      <c r="I67" s="240"/>
      <c r="J67" s="53" t="s">
        <v>342</v>
      </c>
      <c r="K67" s="54"/>
      <c r="L67" s="169" t="s">
        <v>379</v>
      </c>
      <c r="M67" s="169"/>
      <c r="N67" s="169"/>
      <c r="O67" s="169"/>
      <c r="P67" s="169" t="s">
        <v>378</v>
      </c>
      <c r="Q67" s="169"/>
      <c r="R67" s="169"/>
    </row>
    <row r="68" spans="2:18" s="55" customFormat="1" x14ac:dyDescent="0.2">
      <c r="B68" s="56" t="s">
        <v>142</v>
      </c>
      <c r="C68" s="57" t="s">
        <v>144</v>
      </c>
      <c r="D68" s="56" t="s">
        <v>145</v>
      </c>
      <c r="E68" s="56" t="s">
        <v>146</v>
      </c>
      <c r="F68" s="56" t="s">
        <v>147</v>
      </c>
      <c r="G68" s="56" t="s">
        <v>148</v>
      </c>
      <c r="H68" s="56" t="s">
        <v>149</v>
      </c>
      <c r="I68" s="56" t="s">
        <v>150</v>
      </c>
      <c r="J68" s="58"/>
      <c r="K68" s="59"/>
      <c r="L68" s="60" t="s">
        <v>377</v>
      </c>
      <c r="M68" s="60"/>
      <c r="N68" s="60" t="s">
        <v>371</v>
      </c>
      <c r="O68" s="60" t="s">
        <v>372</v>
      </c>
      <c r="P68" s="60" t="s">
        <v>373</v>
      </c>
      <c r="Q68" s="60" t="s">
        <v>374</v>
      </c>
      <c r="R68" s="60" t="s">
        <v>375</v>
      </c>
    </row>
    <row r="69" spans="2:18" x14ac:dyDescent="0.2">
      <c r="B69" s="49">
        <f t="shared" ref="B69:J69" si="24">B7</f>
        <v>2</v>
      </c>
      <c r="C69" s="68" t="str">
        <f t="shared" si="24"/>
        <v>I can decide when to take a break</v>
      </c>
      <c r="D69" s="49">
        <f t="shared" si="24"/>
        <v>0</v>
      </c>
      <c r="E69" s="49">
        <f t="shared" si="24"/>
        <v>0</v>
      </c>
      <c r="F69" s="49">
        <f t="shared" si="24"/>
        <v>0</v>
      </c>
      <c r="G69" s="49">
        <f t="shared" si="24"/>
        <v>0</v>
      </c>
      <c r="H69" s="49">
        <f t="shared" si="24"/>
        <v>0</v>
      </c>
      <c r="I69" s="49">
        <f t="shared" si="24"/>
        <v>0</v>
      </c>
      <c r="J69" s="61" t="str">
        <f t="shared" si="24"/>
        <v/>
      </c>
      <c r="L69" s="52" t="e">
        <f t="shared" ref="L69:L74" si="25">100*D69/SUM(D69:I69)</f>
        <v>#DIV/0!</v>
      </c>
      <c r="N69" s="52" t="e">
        <f t="shared" ref="N69:N74" si="26">100*E69/SUM(E69:I69)</f>
        <v>#DIV/0!</v>
      </c>
      <c r="O69" s="52" t="e">
        <f t="shared" ref="O69:O74" si="27">100*F69/SUM(E69:I69)</f>
        <v>#DIV/0!</v>
      </c>
      <c r="P69" s="52" t="e">
        <f t="shared" ref="P69:P74" si="28">100*G69/SUM(E69:I69)</f>
        <v>#DIV/0!</v>
      </c>
      <c r="Q69" s="52" t="e">
        <f t="shared" ref="Q69:Q74" si="29">100*H69/SUM(E69:I69)</f>
        <v>#DIV/0!</v>
      </c>
      <c r="R69" s="52" t="e">
        <f t="shared" ref="R69:R74" si="30">100*I69/SUM(E69:I69)</f>
        <v>#DIV/0!</v>
      </c>
    </row>
    <row r="70" spans="2:18" x14ac:dyDescent="0.2">
      <c r="B70" s="49">
        <f t="shared" ref="B70:J70" si="31">B15</f>
        <v>10</v>
      </c>
      <c r="C70" s="68" t="str">
        <f t="shared" si="31"/>
        <v>I have a say in my own work speed</v>
      </c>
      <c r="D70" s="49">
        <f t="shared" si="31"/>
        <v>0</v>
      </c>
      <c r="E70" s="49">
        <f t="shared" si="31"/>
        <v>0</v>
      </c>
      <c r="F70" s="49">
        <f t="shared" si="31"/>
        <v>0</v>
      </c>
      <c r="G70" s="49">
        <f t="shared" si="31"/>
        <v>0</v>
      </c>
      <c r="H70" s="49">
        <f t="shared" si="31"/>
        <v>0</v>
      </c>
      <c r="I70" s="49">
        <f t="shared" si="31"/>
        <v>0</v>
      </c>
      <c r="J70" s="61" t="str">
        <f t="shared" si="31"/>
        <v/>
      </c>
      <c r="L70" s="52" t="e">
        <f t="shared" si="25"/>
        <v>#DIV/0!</v>
      </c>
      <c r="N70" s="52" t="e">
        <f t="shared" si="26"/>
        <v>#DIV/0!</v>
      </c>
      <c r="O70" s="52" t="e">
        <f t="shared" si="27"/>
        <v>#DIV/0!</v>
      </c>
      <c r="P70" s="52" t="e">
        <f t="shared" si="28"/>
        <v>#DIV/0!</v>
      </c>
      <c r="Q70" s="52" t="e">
        <f t="shared" si="29"/>
        <v>#DIV/0!</v>
      </c>
      <c r="R70" s="52" t="e">
        <f t="shared" si="30"/>
        <v>#DIV/0!</v>
      </c>
    </row>
    <row r="71" spans="2:18" x14ac:dyDescent="0.2">
      <c r="B71" s="49">
        <f t="shared" ref="B71:J71" si="32">B20</f>
        <v>15</v>
      </c>
      <c r="C71" s="68" t="str">
        <f t="shared" si="32"/>
        <v>I have a choice in deciding how to do my work</v>
      </c>
      <c r="D71" s="49">
        <f t="shared" si="32"/>
        <v>0</v>
      </c>
      <c r="E71" s="49">
        <f t="shared" si="32"/>
        <v>0</v>
      </c>
      <c r="F71" s="49">
        <f t="shared" si="32"/>
        <v>0</v>
      </c>
      <c r="G71" s="49">
        <f t="shared" si="32"/>
        <v>0</v>
      </c>
      <c r="H71" s="49">
        <f t="shared" si="32"/>
        <v>0</v>
      </c>
      <c r="I71" s="49">
        <f t="shared" si="32"/>
        <v>0</v>
      </c>
      <c r="J71" s="61" t="str">
        <f t="shared" si="32"/>
        <v/>
      </c>
      <c r="L71" s="52" t="e">
        <f t="shared" si="25"/>
        <v>#DIV/0!</v>
      </c>
      <c r="N71" s="52" t="e">
        <f t="shared" si="26"/>
        <v>#DIV/0!</v>
      </c>
      <c r="O71" s="52" t="e">
        <f t="shared" si="27"/>
        <v>#DIV/0!</v>
      </c>
      <c r="P71" s="52" t="e">
        <f t="shared" si="28"/>
        <v>#DIV/0!</v>
      </c>
      <c r="Q71" s="52" t="e">
        <f t="shared" si="29"/>
        <v>#DIV/0!</v>
      </c>
      <c r="R71" s="52" t="e">
        <f t="shared" si="30"/>
        <v>#DIV/0!</v>
      </c>
    </row>
    <row r="72" spans="2:18" x14ac:dyDescent="0.2">
      <c r="B72" s="49">
        <f t="shared" ref="B72:J72" si="33">B24</f>
        <v>19</v>
      </c>
      <c r="C72" s="68" t="str">
        <f t="shared" si="33"/>
        <v>I have a choice in deciding what I do at work</v>
      </c>
      <c r="D72" s="49">
        <f t="shared" si="33"/>
        <v>0</v>
      </c>
      <c r="E72" s="49">
        <f t="shared" si="33"/>
        <v>0</v>
      </c>
      <c r="F72" s="49">
        <f t="shared" si="33"/>
        <v>0</v>
      </c>
      <c r="G72" s="49">
        <f t="shared" si="33"/>
        <v>0</v>
      </c>
      <c r="H72" s="49">
        <f t="shared" si="33"/>
        <v>0</v>
      </c>
      <c r="I72" s="49">
        <f t="shared" si="33"/>
        <v>0</v>
      </c>
      <c r="J72" s="61" t="str">
        <f t="shared" si="33"/>
        <v/>
      </c>
      <c r="L72" s="52" t="e">
        <f t="shared" si="25"/>
        <v>#DIV/0!</v>
      </c>
      <c r="N72" s="52" t="e">
        <f t="shared" si="26"/>
        <v>#DIV/0!</v>
      </c>
      <c r="O72" s="52" t="e">
        <f t="shared" si="27"/>
        <v>#DIV/0!</v>
      </c>
      <c r="P72" s="52" t="e">
        <f t="shared" si="28"/>
        <v>#DIV/0!</v>
      </c>
      <c r="Q72" s="52" t="e">
        <f t="shared" si="29"/>
        <v>#DIV/0!</v>
      </c>
      <c r="R72" s="52" t="e">
        <f t="shared" si="30"/>
        <v>#DIV/0!</v>
      </c>
    </row>
    <row r="73" spans="2:18" x14ac:dyDescent="0.2">
      <c r="B73" s="49">
        <f t="shared" ref="B73:J73" si="34">B30</f>
        <v>25</v>
      </c>
      <c r="C73" s="68" t="str">
        <f t="shared" si="34"/>
        <v>I have some say over the way I work</v>
      </c>
      <c r="D73" s="49">
        <f t="shared" si="34"/>
        <v>0</v>
      </c>
      <c r="E73" s="49">
        <f t="shared" si="34"/>
        <v>0</v>
      </c>
      <c r="F73" s="49">
        <f t="shared" si="34"/>
        <v>0</v>
      </c>
      <c r="G73" s="49">
        <f t="shared" si="34"/>
        <v>0</v>
      </c>
      <c r="H73" s="49">
        <f t="shared" si="34"/>
        <v>0</v>
      </c>
      <c r="I73" s="49">
        <f t="shared" si="34"/>
        <v>0</v>
      </c>
      <c r="J73" s="61" t="str">
        <f t="shared" si="34"/>
        <v/>
      </c>
      <c r="L73" s="52" t="e">
        <f t="shared" si="25"/>
        <v>#DIV/0!</v>
      </c>
      <c r="N73" s="52" t="e">
        <f t="shared" si="26"/>
        <v>#DIV/0!</v>
      </c>
      <c r="O73" s="52" t="e">
        <f t="shared" si="27"/>
        <v>#DIV/0!</v>
      </c>
      <c r="P73" s="52" t="e">
        <f t="shared" si="28"/>
        <v>#DIV/0!</v>
      </c>
      <c r="Q73" s="52" t="e">
        <f t="shared" si="29"/>
        <v>#DIV/0!</v>
      </c>
      <c r="R73" s="52" t="e">
        <f t="shared" si="30"/>
        <v>#DIV/0!</v>
      </c>
    </row>
    <row r="74" spans="2:18" x14ac:dyDescent="0.2">
      <c r="B74" s="62">
        <f t="shared" ref="B74:J74" si="35">B35</f>
        <v>30</v>
      </c>
      <c r="C74" s="74" t="str">
        <f t="shared" si="35"/>
        <v>My working time can be flexible</v>
      </c>
      <c r="D74" s="62">
        <f t="shared" si="35"/>
        <v>0</v>
      </c>
      <c r="E74" s="62">
        <f t="shared" si="35"/>
        <v>0</v>
      </c>
      <c r="F74" s="62">
        <f t="shared" si="35"/>
        <v>0</v>
      </c>
      <c r="G74" s="62">
        <f t="shared" si="35"/>
        <v>0</v>
      </c>
      <c r="H74" s="62">
        <f t="shared" si="35"/>
        <v>0</v>
      </c>
      <c r="I74" s="62">
        <f t="shared" si="35"/>
        <v>0</v>
      </c>
      <c r="J74" s="64" t="str">
        <f t="shared" si="35"/>
        <v/>
      </c>
      <c r="K74" s="65"/>
      <c r="L74" s="66" t="e">
        <f t="shared" si="25"/>
        <v>#DIV/0!</v>
      </c>
      <c r="M74" s="66"/>
      <c r="N74" s="66" t="e">
        <f t="shared" si="26"/>
        <v>#DIV/0!</v>
      </c>
      <c r="O74" s="66" t="e">
        <f t="shared" si="27"/>
        <v>#DIV/0!</v>
      </c>
      <c r="P74" s="66" t="e">
        <f t="shared" si="28"/>
        <v>#DIV/0!</v>
      </c>
      <c r="Q74" s="66" t="e">
        <f t="shared" si="29"/>
        <v>#DIV/0!</v>
      </c>
      <c r="R74" s="66" t="e">
        <f t="shared" si="30"/>
        <v>#DIV/0!</v>
      </c>
    </row>
    <row r="75" spans="2:18" x14ac:dyDescent="0.2">
      <c r="B75" s="162"/>
      <c r="C75" s="168"/>
      <c r="D75" s="164">
        <f t="shared" ref="D75:I75" si="36">SUM(D69:D74)</f>
        <v>0</v>
      </c>
      <c r="E75" s="164">
        <f t="shared" si="36"/>
        <v>0</v>
      </c>
      <c r="F75" s="164">
        <f t="shared" si="36"/>
        <v>0</v>
      </c>
      <c r="G75" s="164">
        <f t="shared" si="36"/>
        <v>0</v>
      </c>
      <c r="H75" s="164">
        <f t="shared" si="36"/>
        <v>0</v>
      </c>
      <c r="I75" s="164">
        <f t="shared" si="36"/>
        <v>0</v>
      </c>
      <c r="J75" s="165" t="str">
        <f>Factors!E12</f>
        <v/>
      </c>
      <c r="K75" s="166"/>
      <c r="L75" s="167" t="e">
        <f t="shared" ref="L75:R75" si="37">AVERAGE(L69:L74)</f>
        <v>#DIV/0!</v>
      </c>
      <c r="M75" s="167"/>
      <c r="N75" s="167" t="e">
        <f t="shared" si="37"/>
        <v>#DIV/0!</v>
      </c>
      <c r="O75" s="167" t="e">
        <f t="shared" si="37"/>
        <v>#DIV/0!</v>
      </c>
      <c r="P75" s="167" t="e">
        <f t="shared" si="37"/>
        <v>#DIV/0!</v>
      </c>
      <c r="Q75" s="167" t="e">
        <f t="shared" si="37"/>
        <v>#DIV/0!</v>
      </c>
      <c r="R75" s="167" t="e">
        <f t="shared" si="37"/>
        <v>#DIV/0!</v>
      </c>
    </row>
    <row r="76" spans="2:18" x14ac:dyDescent="0.2">
      <c r="B76" s="67"/>
      <c r="C76" s="69"/>
    </row>
    <row r="78" spans="2:18" x14ac:dyDescent="0.2">
      <c r="B78" s="48" t="s">
        <v>87</v>
      </c>
    </row>
    <row r="80" spans="2:18" s="55" customFormat="1" x14ac:dyDescent="0.2">
      <c r="B80" s="240" t="s">
        <v>86</v>
      </c>
      <c r="C80" s="240"/>
      <c r="D80" s="240" t="s">
        <v>141</v>
      </c>
      <c r="E80" s="240"/>
      <c r="F80" s="240"/>
      <c r="G80" s="240"/>
      <c r="H80" s="240"/>
      <c r="I80" s="240"/>
      <c r="J80" s="53" t="s">
        <v>342</v>
      </c>
      <c r="K80" s="54"/>
      <c r="L80" s="169" t="s">
        <v>379</v>
      </c>
      <c r="M80" s="169"/>
      <c r="N80" s="169"/>
      <c r="O80" s="169"/>
      <c r="P80" s="169" t="s">
        <v>378</v>
      </c>
      <c r="Q80" s="169"/>
      <c r="R80" s="169"/>
    </row>
    <row r="81" spans="2:18" s="55" customFormat="1" x14ac:dyDescent="0.2">
      <c r="B81" s="56" t="s">
        <v>142</v>
      </c>
      <c r="C81" s="57" t="s">
        <v>144</v>
      </c>
      <c r="D81" s="56" t="s">
        <v>145</v>
      </c>
      <c r="E81" s="56" t="s">
        <v>146</v>
      </c>
      <c r="F81" s="56" t="s">
        <v>147</v>
      </c>
      <c r="G81" s="56" t="s">
        <v>148</v>
      </c>
      <c r="H81" s="56" t="s">
        <v>149</v>
      </c>
      <c r="I81" s="56" t="s">
        <v>150</v>
      </c>
      <c r="J81" s="58"/>
      <c r="K81" s="59"/>
      <c r="L81" s="60" t="s">
        <v>377</v>
      </c>
      <c r="M81" s="60"/>
      <c r="N81" s="60" t="s">
        <v>371</v>
      </c>
      <c r="O81" s="60" t="s">
        <v>372</v>
      </c>
      <c r="P81" s="60" t="s">
        <v>373</v>
      </c>
      <c r="Q81" s="60" t="s">
        <v>374</v>
      </c>
      <c r="R81" s="60" t="s">
        <v>375</v>
      </c>
    </row>
    <row r="82" spans="2:18" x14ac:dyDescent="0.2">
      <c r="B82" s="49">
        <f t="shared" ref="B82:J82" si="38">B13</f>
        <v>8</v>
      </c>
      <c r="C82" s="68" t="str">
        <f t="shared" si="38"/>
        <v>I am given supportive feedback on the work I do</v>
      </c>
      <c r="D82" s="49">
        <f t="shared" si="38"/>
        <v>0</v>
      </c>
      <c r="E82" s="49">
        <f t="shared" si="38"/>
        <v>0</v>
      </c>
      <c r="F82" s="49">
        <f t="shared" si="38"/>
        <v>0</v>
      </c>
      <c r="G82" s="49">
        <f t="shared" si="38"/>
        <v>0</v>
      </c>
      <c r="H82" s="49">
        <f t="shared" si="38"/>
        <v>0</v>
      </c>
      <c r="I82" s="49">
        <f t="shared" si="38"/>
        <v>0</v>
      </c>
      <c r="J82" s="61" t="str">
        <f t="shared" si="38"/>
        <v/>
      </c>
      <c r="L82" s="52" t="e">
        <f>100*D82/SUM(D82:I82)</f>
        <v>#DIV/0!</v>
      </c>
      <c r="N82" s="52" t="e">
        <f>100*E82/SUM(E82:I82)</f>
        <v>#DIV/0!</v>
      </c>
      <c r="O82" s="52" t="e">
        <f>100*F82/SUM(E82:I82)</f>
        <v>#DIV/0!</v>
      </c>
      <c r="P82" s="52" t="e">
        <f>100*G82/SUM(E82:I82)</f>
        <v>#DIV/0!</v>
      </c>
      <c r="Q82" s="52" t="e">
        <f>100*H82/SUM(E82:I82)</f>
        <v>#DIV/0!</v>
      </c>
      <c r="R82" s="52" t="e">
        <f>100*I82/SUM(E82:I82)</f>
        <v>#DIV/0!</v>
      </c>
    </row>
    <row r="83" spans="2:18" ht="8.25" customHeight="1" x14ac:dyDescent="0.2">
      <c r="B83" s="49">
        <f t="shared" ref="B83:J83" si="39">B28</f>
        <v>23</v>
      </c>
      <c r="C83" s="68" t="str">
        <f t="shared" si="39"/>
        <v>I can rely on my line manager to help me out with a work problem</v>
      </c>
      <c r="D83" s="49">
        <f t="shared" si="39"/>
        <v>0</v>
      </c>
      <c r="E83" s="49">
        <f t="shared" si="39"/>
        <v>0</v>
      </c>
      <c r="F83" s="49">
        <f t="shared" si="39"/>
        <v>0</v>
      </c>
      <c r="G83" s="49">
        <f t="shared" si="39"/>
        <v>0</v>
      </c>
      <c r="H83" s="49">
        <f t="shared" si="39"/>
        <v>0</v>
      </c>
      <c r="I83" s="49">
        <f t="shared" si="39"/>
        <v>0</v>
      </c>
      <c r="J83" s="61" t="str">
        <f t="shared" si="39"/>
        <v/>
      </c>
      <c r="L83" s="52" t="e">
        <f>100*D83/SUM(D83:I83)</f>
        <v>#DIV/0!</v>
      </c>
      <c r="N83" s="52" t="e">
        <f>100*E83/SUM(E83:I83)</f>
        <v>#DIV/0!</v>
      </c>
      <c r="O83" s="52" t="e">
        <f>100*F83/SUM(E83:I83)</f>
        <v>#DIV/0!</v>
      </c>
      <c r="P83" s="52" t="e">
        <f>100*G83/SUM(E83:I83)</f>
        <v>#DIV/0!</v>
      </c>
      <c r="Q83" s="52" t="e">
        <f>100*H83/SUM(E83:I83)</f>
        <v>#DIV/0!</v>
      </c>
      <c r="R83" s="52" t="e">
        <f>100*I83/SUM(E83:I83)</f>
        <v>#DIV/0!</v>
      </c>
    </row>
    <row r="84" spans="2:18" ht="7.5" customHeight="1" x14ac:dyDescent="0.2">
      <c r="B84" s="49">
        <f t="shared" ref="B84:J84" si="40">B34</f>
        <v>29</v>
      </c>
      <c r="C84" s="68" t="str">
        <f t="shared" si="40"/>
        <v>I can talk to my line manager about something that has upset or annoyed me at work</v>
      </c>
      <c r="D84" s="49">
        <f t="shared" si="40"/>
        <v>0</v>
      </c>
      <c r="E84" s="49">
        <f t="shared" si="40"/>
        <v>0</v>
      </c>
      <c r="F84" s="49">
        <f t="shared" si="40"/>
        <v>0</v>
      </c>
      <c r="G84" s="49">
        <f t="shared" si="40"/>
        <v>0</v>
      </c>
      <c r="H84" s="49">
        <f t="shared" si="40"/>
        <v>0</v>
      </c>
      <c r="I84" s="49">
        <f t="shared" si="40"/>
        <v>0</v>
      </c>
      <c r="J84" s="61" t="str">
        <f t="shared" si="40"/>
        <v/>
      </c>
      <c r="L84" s="52" t="e">
        <f>100*D84/SUM(D84:I84)</f>
        <v>#DIV/0!</v>
      </c>
      <c r="N84" s="52" t="e">
        <f>100*E84/SUM(E84:I84)</f>
        <v>#DIV/0!</v>
      </c>
      <c r="O84" s="52" t="e">
        <f>100*F84/SUM(E84:I84)</f>
        <v>#DIV/0!</v>
      </c>
      <c r="P84" s="52" t="e">
        <f>100*G84/SUM(E84:I84)</f>
        <v>#DIV/0!</v>
      </c>
      <c r="Q84" s="52" t="e">
        <f>100*H84/SUM(E84:I84)</f>
        <v>#DIV/0!</v>
      </c>
      <c r="R84" s="52" t="e">
        <f>100*I84/SUM(E84:I84)</f>
        <v>#DIV/0!</v>
      </c>
    </row>
    <row r="85" spans="2:18" x14ac:dyDescent="0.2">
      <c r="B85" s="49">
        <f t="shared" ref="B85:J85" si="41">B38</f>
        <v>33</v>
      </c>
      <c r="C85" s="68" t="str">
        <f t="shared" si="41"/>
        <v>I am supported through emotionally demanding work</v>
      </c>
      <c r="D85" s="49">
        <f t="shared" si="41"/>
        <v>0</v>
      </c>
      <c r="E85" s="49">
        <f t="shared" si="41"/>
        <v>0</v>
      </c>
      <c r="F85" s="49">
        <f t="shared" si="41"/>
        <v>0</v>
      </c>
      <c r="G85" s="49">
        <f t="shared" si="41"/>
        <v>0</v>
      </c>
      <c r="H85" s="49">
        <f t="shared" si="41"/>
        <v>0</v>
      </c>
      <c r="I85" s="49">
        <f t="shared" si="41"/>
        <v>0</v>
      </c>
      <c r="J85" s="61" t="str">
        <f t="shared" si="41"/>
        <v/>
      </c>
      <c r="L85" s="52" t="e">
        <f>100*D85/SUM(D85:I85)</f>
        <v>#DIV/0!</v>
      </c>
      <c r="N85" s="52" t="e">
        <f>100*E85/SUM(E85:I85)</f>
        <v>#DIV/0!</v>
      </c>
      <c r="O85" s="52" t="e">
        <f>100*F85/SUM(E85:I85)</f>
        <v>#DIV/0!</v>
      </c>
      <c r="P85" s="52" t="e">
        <f>100*G85/SUM(E85:I85)</f>
        <v>#DIV/0!</v>
      </c>
      <c r="Q85" s="52" t="e">
        <f>100*H85/SUM(E85:I85)</f>
        <v>#DIV/0!</v>
      </c>
      <c r="R85" s="52" t="e">
        <f>100*I85/SUM(E85:I85)</f>
        <v>#DIV/0!</v>
      </c>
    </row>
    <row r="86" spans="2:18" x14ac:dyDescent="0.2">
      <c r="B86" s="62">
        <f t="shared" ref="B86:J86" si="42">B40</f>
        <v>35</v>
      </c>
      <c r="C86" s="74" t="str">
        <f t="shared" si="42"/>
        <v>My line manager encourages me at work</v>
      </c>
      <c r="D86" s="62">
        <f t="shared" si="42"/>
        <v>0</v>
      </c>
      <c r="E86" s="62">
        <f t="shared" si="42"/>
        <v>0</v>
      </c>
      <c r="F86" s="62">
        <f t="shared" si="42"/>
        <v>0</v>
      </c>
      <c r="G86" s="62">
        <f t="shared" si="42"/>
        <v>0</v>
      </c>
      <c r="H86" s="62">
        <f t="shared" si="42"/>
        <v>0</v>
      </c>
      <c r="I86" s="62">
        <f t="shared" si="42"/>
        <v>0</v>
      </c>
      <c r="J86" s="64" t="str">
        <f t="shared" si="42"/>
        <v/>
      </c>
      <c r="K86" s="65"/>
      <c r="L86" s="66" t="e">
        <f>100*D86/SUM(D86:I86)</f>
        <v>#DIV/0!</v>
      </c>
      <c r="M86" s="66"/>
      <c r="N86" s="66" t="e">
        <f>100*E86/SUM(E86:I86)</f>
        <v>#DIV/0!</v>
      </c>
      <c r="O86" s="66" t="e">
        <f>100*F86/SUM(E86:I86)</f>
        <v>#DIV/0!</v>
      </c>
      <c r="P86" s="66" t="e">
        <f>100*G86/SUM(E86:I86)</f>
        <v>#DIV/0!</v>
      </c>
      <c r="Q86" s="66" t="e">
        <f>100*H86/SUM(E86:I86)</f>
        <v>#DIV/0!</v>
      </c>
      <c r="R86" s="66" t="e">
        <f>100*I86/SUM(E86:I86)</f>
        <v>#DIV/0!</v>
      </c>
    </row>
    <row r="87" spans="2:18" x14ac:dyDescent="0.2">
      <c r="B87" s="162"/>
      <c r="C87" s="168"/>
      <c r="D87" s="164">
        <f t="shared" ref="D87:I87" si="43">SUM(D82:D86)</f>
        <v>0</v>
      </c>
      <c r="E87" s="164">
        <f t="shared" si="43"/>
        <v>0</v>
      </c>
      <c r="F87" s="164">
        <f t="shared" si="43"/>
        <v>0</v>
      </c>
      <c r="G87" s="164">
        <f t="shared" si="43"/>
        <v>0</v>
      </c>
      <c r="H87" s="164">
        <f t="shared" si="43"/>
        <v>0</v>
      </c>
      <c r="I87" s="164">
        <f t="shared" si="43"/>
        <v>0</v>
      </c>
      <c r="J87" s="165" t="str">
        <f>Factors!E19</f>
        <v/>
      </c>
      <c r="K87" s="166"/>
      <c r="L87" s="167" t="e">
        <f t="shared" ref="L87:R87" si="44">AVERAGE(L82:L86)</f>
        <v>#DIV/0!</v>
      </c>
      <c r="M87" s="167"/>
      <c r="N87" s="167" t="e">
        <f t="shared" si="44"/>
        <v>#DIV/0!</v>
      </c>
      <c r="O87" s="167" t="e">
        <f t="shared" si="44"/>
        <v>#DIV/0!</v>
      </c>
      <c r="P87" s="167" t="e">
        <f t="shared" si="44"/>
        <v>#DIV/0!</v>
      </c>
      <c r="Q87" s="167" t="e">
        <f t="shared" si="44"/>
        <v>#DIV/0!</v>
      </c>
      <c r="R87" s="167" t="e">
        <f t="shared" si="44"/>
        <v>#DIV/0!</v>
      </c>
    </row>
    <row r="88" spans="2:18" x14ac:dyDescent="0.2">
      <c r="B88" s="67"/>
      <c r="C88" s="69"/>
    </row>
    <row r="89" spans="2:18" x14ac:dyDescent="0.2">
      <c r="B89" s="67"/>
      <c r="C89" s="69"/>
    </row>
    <row r="90" spans="2:18" x14ac:dyDescent="0.2">
      <c r="B90" s="48" t="s">
        <v>50</v>
      </c>
    </row>
    <row r="92" spans="2:18" x14ac:dyDescent="0.2">
      <c r="B92" s="240" t="s">
        <v>86</v>
      </c>
      <c r="C92" s="240"/>
      <c r="D92" s="240" t="s">
        <v>141</v>
      </c>
      <c r="E92" s="240"/>
      <c r="F92" s="240"/>
      <c r="G92" s="240"/>
      <c r="H92" s="240"/>
      <c r="I92" s="240"/>
      <c r="J92" s="53" t="s">
        <v>342</v>
      </c>
      <c r="K92" s="54"/>
      <c r="L92" s="169" t="s">
        <v>379</v>
      </c>
      <c r="M92" s="169"/>
      <c r="N92" s="169"/>
      <c r="O92" s="169"/>
      <c r="P92" s="169" t="s">
        <v>378</v>
      </c>
      <c r="Q92" s="169"/>
      <c r="R92" s="169"/>
    </row>
    <row r="93" spans="2:18" x14ac:dyDescent="0.2">
      <c r="B93" s="56" t="s">
        <v>142</v>
      </c>
      <c r="C93" s="57" t="s">
        <v>144</v>
      </c>
      <c r="D93" s="56" t="s">
        <v>145</v>
      </c>
      <c r="E93" s="56" t="s">
        <v>146</v>
      </c>
      <c r="F93" s="56" t="s">
        <v>147</v>
      </c>
      <c r="G93" s="56" t="s">
        <v>148</v>
      </c>
      <c r="H93" s="56" t="s">
        <v>149</v>
      </c>
      <c r="I93" s="56" t="s">
        <v>150</v>
      </c>
      <c r="J93" s="58"/>
      <c r="K93" s="59"/>
      <c r="L93" s="60" t="s">
        <v>377</v>
      </c>
      <c r="M93" s="60"/>
      <c r="N93" s="60" t="s">
        <v>371</v>
      </c>
      <c r="O93" s="60" t="s">
        <v>372</v>
      </c>
      <c r="P93" s="60" t="s">
        <v>373</v>
      </c>
      <c r="Q93" s="60" t="s">
        <v>374</v>
      </c>
      <c r="R93" s="60" t="s">
        <v>375</v>
      </c>
    </row>
    <row r="94" spans="2:18" x14ac:dyDescent="0.2">
      <c r="B94" s="49">
        <f>B12</f>
        <v>7</v>
      </c>
      <c r="C94" s="67" t="str">
        <f t="shared" ref="C94:J94" si="45">C12</f>
        <v>If work gets difficult, my colleagues will help me</v>
      </c>
      <c r="D94" s="49">
        <f t="shared" si="45"/>
        <v>0</v>
      </c>
      <c r="E94" s="49">
        <f t="shared" si="45"/>
        <v>0</v>
      </c>
      <c r="F94" s="49">
        <f t="shared" si="45"/>
        <v>0</v>
      </c>
      <c r="G94" s="49">
        <f t="shared" si="45"/>
        <v>0</v>
      </c>
      <c r="H94" s="49">
        <f t="shared" si="45"/>
        <v>0</v>
      </c>
      <c r="I94" s="49">
        <f t="shared" si="45"/>
        <v>0</v>
      </c>
      <c r="J94" s="61" t="str">
        <f t="shared" si="45"/>
        <v/>
      </c>
      <c r="L94" s="52" t="e">
        <f>100*D94/SUM(D94:I94)</f>
        <v>#DIV/0!</v>
      </c>
      <c r="N94" s="52" t="e">
        <f>100*E94/SUM(E94:I94)</f>
        <v>#DIV/0!</v>
      </c>
      <c r="O94" s="52" t="e">
        <f>100*F94/SUM(E94:I94)</f>
        <v>#DIV/0!</v>
      </c>
      <c r="P94" s="52" t="e">
        <f>100*G94/SUM(E94:I94)</f>
        <v>#DIV/0!</v>
      </c>
      <c r="Q94" s="52" t="e">
        <f>100*H94/SUM(E94:I94)</f>
        <v>#DIV/0!</v>
      </c>
      <c r="R94" s="52" t="e">
        <f>100*I94/SUM(E94:I94)</f>
        <v>#DIV/0!</v>
      </c>
    </row>
    <row r="95" spans="2:18" x14ac:dyDescent="0.2">
      <c r="B95" s="49">
        <f>B29</f>
        <v>24</v>
      </c>
      <c r="C95" s="67" t="str">
        <f t="shared" ref="C95:J95" si="46">C29</f>
        <v>I get the help and support I need from colleagues</v>
      </c>
      <c r="D95" s="49">
        <f t="shared" si="46"/>
        <v>0</v>
      </c>
      <c r="E95" s="49">
        <f t="shared" si="46"/>
        <v>0</v>
      </c>
      <c r="F95" s="49">
        <f t="shared" si="46"/>
        <v>0</v>
      </c>
      <c r="G95" s="49">
        <f t="shared" si="46"/>
        <v>0</v>
      </c>
      <c r="H95" s="49">
        <f t="shared" si="46"/>
        <v>0</v>
      </c>
      <c r="I95" s="49">
        <f t="shared" si="46"/>
        <v>0</v>
      </c>
      <c r="J95" s="61" t="str">
        <f t="shared" si="46"/>
        <v/>
      </c>
      <c r="L95" s="52" t="e">
        <f>100*D95/SUM(D95:I95)</f>
        <v>#DIV/0!</v>
      </c>
      <c r="N95" s="52" t="e">
        <f>100*E95/SUM(E95:I95)</f>
        <v>#DIV/0!</v>
      </c>
      <c r="O95" s="52" t="e">
        <f>100*F95/SUM(E95:I95)</f>
        <v>#DIV/0!</v>
      </c>
      <c r="P95" s="52" t="e">
        <f>100*G95/SUM(E95:I95)</f>
        <v>#DIV/0!</v>
      </c>
      <c r="Q95" s="52" t="e">
        <f>100*H95/SUM(E95:I95)</f>
        <v>#DIV/0!</v>
      </c>
      <c r="R95" s="52" t="e">
        <f>100*I95/SUM(E95:I95)</f>
        <v>#DIV/0!</v>
      </c>
    </row>
    <row r="96" spans="2:18" x14ac:dyDescent="0.2">
      <c r="B96" s="49">
        <f>B32</f>
        <v>27</v>
      </c>
      <c r="C96" s="67" t="str">
        <f t="shared" ref="C96:J96" si="47">C32</f>
        <v>I receive the respect at work I deserve from colleagues</v>
      </c>
      <c r="D96" s="49">
        <f t="shared" si="47"/>
        <v>0</v>
      </c>
      <c r="E96" s="49">
        <f t="shared" si="47"/>
        <v>0</v>
      </c>
      <c r="F96" s="49">
        <f t="shared" si="47"/>
        <v>0</v>
      </c>
      <c r="G96" s="49">
        <f t="shared" si="47"/>
        <v>0</v>
      </c>
      <c r="H96" s="49">
        <f t="shared" si="47"/>
        <v>0</v>
      </c>
      <c r="I96" s="49">
        <f t="shared" si="47"/>
        <v>0</v>
      </c>
      <c r="J96" s="61" t="str">
        <f t="shared" si="47"/>
        <v/>
      </c>
      <c r="L96" s="52" t="e">
        <f>100*D96/SUM(D96:I96)</f>
        <v>#DIV/0!</v>
      </c>
      <c r="N96" s="52" t="e">
        <f>100*E96/SUM(E96:I96)</f>
        <v>#DIV/0!</v>
      </c>
      <c r="O96" s="52" t="e">
        <f>100*F96/SUM(E96:I96)</f>
        <v>#DIV/0!</v>
      </c>
      <c r="P96" s="52" t="e">
        <f>100*G96/SUM(E96:I96)</f>
        <v>#DIV/0!</v>
      </c>
      <c r="Q96" s="52" t="e">
        <f>100*H96/SUM(E96:I96)</f>
        <v>#DIV/0!</v>
      </c>
      <c r="R96" s="52" t="e">
        <f>100*I96/SUM(E96:I96)</f>
        <v>#DIV/0!</v>
      </c>
    </row>
    <row r="97" spans="2:18" x14ac:dyDescent="0.2">
      <c r="B97" s="62">
        <f>B36</f>
        <v>31</v>
      </c>
      <c r="C97" s="161" t="str">
        <f t="shared" ref="C97:J97" si="48">C36</f>
        <v>My colleagues are willing to listen to my work-related problems</v>
      </c>
      <c r="D97" s="62">
        <f t="shared" si="48"/>
        <v>0</v>
      </c>
      <c r="E97" s="62">
        <f t="shared" si="48"/>
        <v>0</v>
      </c>
      <c r="F97" s="62">
        <f t="shared" si="48"/>
        <v>0</v>
      </c>
      <c r="G97" s="62">
        <f t="shared" si="48"/>
        <v>0</v>
      </c>
      <c r="H97" s="62">
        <f t="shared" si="48"/>
        <v>0</v>
      </c>
      <c r="I97" s="62">
        <f t="shared" si="48"/>
        <v>0</v>
      </c>
      <c r="J97" s="64" t="str">
        <f t="shared" si="48"/>
        <v/>
      </c>
      <c r="K97" s="65"/>
      <c r="L97" s="66" t="e">
        <f>100*D97/SUM(D97:I97)</f>
        <v>#DIV/0!</v>
      </c>
      <c r="M97" s="66"/>
      <c r="N97" s="66" t="e">
        <f>100*E97/SUM(E97:I97)</f>
        <v>#DIV/0!</v>
      </c>
      <c r="O97" s="66" t="e">
        <f>100*F97/SUM(E97:I97)</f>
        <v>#DIV/0!</v>
      </c>
      <c r="P97" s="66" t="e">
        <f>100*G97/SUM(E97:I97)</f>
        <v>#DIV/0!</v>
      </c>
      <c r="Q97" s="66" t="e">
        <f>100*H97/SUM(E97:I97)</f>
        <v>#DIV/0!</v>
      </c>
      <c r="R97" s="66" t="e">
        <f>100*I97/SUM(E97:I97)</f>
        <v>#DIV/0!</v>
      </c>
    </row>
    <row r="98" spans="2:18" x14ac:dyDescent="0.2">
      <c r="B98" s="162"/>
      <c r="C98" s="168"/>
      <c r="D98" s="164">
        <f t="shared" ref="D98:I98" si="49">SUM(D94:D97)</f>
        <v>0</v>
      </c>
      <c r="E98" s="164">
        <f t="shared" si="49"/>
        <v>0</v>
      </c>
      <c r="F98" s="164">
        <f t="shared" si="49"/>
        <v>0</v>
      </c>
      <c r="G98" s="164">
        <f t="shared" si="49"/>
        <v>0</v>
      </c>
      <c r="H98" s="164">
        <f t="shared" si="49"/>
        <v>0</v>
      </c>
      <c r="I98" s="164">
        <f t="shared" si="49"/>
        <v>0</v>
      </c>
      <c r="J98" s="165" t="str">
        <f>Factors!E25</f>
        <v/>
      </c>
      <c r="K98" s="166"/>
      <c r="L98" s="167" t="e">
        <f t="shared" ref="L98:R98" si="50">AVERAGE(L94:L97)</f>
        <v>#DIV/0!</v>
      </c>
      <c r="M98" s="167"/>
      <c r="N98" s="167" t="e">
        <f t="shared" si="50"/>
        <v>#DIV/0!</v>
      </c>
      <c r="O98" s="167" t="e">
        <f t="shared" si="50"/>
        <v>#DIV/0!</v>
      </c>
      <c r="P98" s="167" t="e">
        <f t="shared" si="50"/>
        <v>#DIV/0!</v>
      </c>
      <c r="Q98" s="167" t="e">
        <f t="shared" si="50"/>
        <v>#DIV/0!</v>
      </c>
      <c r="R98" s="167" t="e">
        <f t="shared" si="50"/>
        <v>#DIV/0!</v>
      </c>
    </row>
    <row r="99" spans="2:18" x14ac:dyDescent="0.2">
      <c r="B99" s="67"/>
      <c r="C99" s="69"/>
    </row>
    <row r="101" spans="2:18" x14ac:dyDescent="0.2">
      <c r="B101" s="48" t="s">
        <v>37</v>
      </c>
    </row>
    <row r="103" spans="2:18" s="55" customFormat="1" x14ac:dyDescent="0.2">
      <c r="B103" s="240" t="s">
        <v>86</v>
      </c>
      <c r="C103" s="240"/>
      <c r="D103" s="240" t="s">
        <v>141</v>
      </c>
      <c r="E103" s="240"/>
      <c r="F103" s="240"/>
      <c r="G103" s="240"/>
      <c r="H103" s="240"/>
      <c r="I103" s="240"/>
      <c r="J103" s="53" t="s">
        <v>342</v>
      </c>
      <c r="K103" s="54"/>
      <c r="L103" s="169" t="s">
        <v>379</v>
      </c>
      <c r="M103" s="169"/>
      <c r="N103" s="169"/>
      <c r="O103" s="169"/>
      <c r="P103" s="169" t="s">
        <v>378</v>
      </c>
      <c r="Q103" s="169"/>
      <c r="R103" s="169"/>
    </row>
    <row r="104" spans="2:18" s="55" customFormat="1" x14ac:dyDescent="0.2">
      <c r="B104" s="56" t="s">
        <v>142</v>
      </c>
      <c r="C104" s="57" t="s">
        <v>144</v>
      </c>
      <c r="D104" s="56" t="s">
        <v>145</v>
      </c>
      <c r="E104" s="56" t="s">
        <v>146</v>
      </c>
      <c r="F104" s="56" t="s">
        <v>147</v>
      </c>
      <c r="G104" s="56" t="s">
        <v>148</v>
      </c>
      <c r="H104" s="56" t="s">
        <v>149</v>
      </c>
      <c r="I104" s="56" t="s">
        <v>150</v>
      </c>
      <c r="J104" s="58"/>
      <c r="K104" s="59"/>
      <c r="L104" s="60" t="s">
        <v>377</v>
      </c>
      <c r="M104" s="60"/>
      <c r="N104" s="60" t="s">
        <v>371</v>
      </c>
      <c r="O104" s="60" t="s">
        <v>372</v>
      </c>
      <c r="P104" s="60" t="s">
        <v>373</v>
      </c>
      <c r="Q104" s="60" t="s">
        <v>374</v>
      </c>
      <c r="R104" s="60" t="s">
        <v>375</v>
      </c>
    </row>
    <row r="105" spans="2:18" x14ac:dyDescent="0.2">
      <c r="B105" s="49">
        <f t="shared" ref="B105:J105" si="51">B10</f>
        <v>5</v>
      </c>
      <c r="C105" s="68" t="str">
        <f t="shared" si="51"/>
        <v>I am subject to personal harassment in the form of unkind words or behaviour</v>
      </c>
      <c r="D105" s="49">
        <f t="shared" si="51"/>
        <v>0</v>
      </c>
      <c r="E105" s="49">
        <f t="shared" si="51"/>
        <v>0</v>
      </c>
      <c r="F105" s="49">
        <f t="shared" si="51"/>
        <v>0</v>
      </c>
      <c r="G105" s="49">
        <f t="shared" si="51"/>
        <v>0</v>
      </c>
      <c r="H105" s="49">
        <f t="shared" si="51"/>
        <v>0</v>
      </c>
      <c r="I105" s="49">
        <f t="shared" si="51"/>
        <v>0</v>
      </c>
      <c r="J105" s="61" t="str">
        <f t="shared" si="51"/>
        <v/>
      </c>
      <c r="L105" s="52" t="e">
        <f>100*D105/SUM(D105:I105)</f>
        <v>#DIV/0!</v>
      </c>
      <c r="N105" s="52" t="e">
        <f>100*E105/SUM(E105:I105)</f>
        <v>#DIV/0!</v>
      </c>
      <c r="O105" s="52" t="e">
        <f>100*F105/SUM(E105:I105)</f>
        <v>#DIV/0!</v>
      </c>
      <c r="P105" s="52" t="e">
        <f>100*G105/SUM(E105:I105)</f>
        <v>#DIV/0!</v>
      </c>
      <c r="Q105" s="52" t="e">
        <f>100*H105/SUM(E105:I105)</f>
        <v>#DIV/0!</v>
      </c>
      <c r="R105" s="52" t="e">
        <f>100*I105/SUM(E105:I105)</f>
        <v>#DIV/0!</v>
      </c>
    </row>
    <row r="106" spans="2:18" x14ac:dyDescent="0.2">
      <c r="B106" s="49">
        <f t="shared" ref="B106:J106" si="52">B19</f>
        <v>14</v>
      </c>
      <c r="C106" s="68" t="str">
        <f t="shared" si="52"/>
        <v>There is friction or anger between colleagues</v>
      </c>
      <c r="D106" s="49">
        <f t="shared" si="52"/>
        <v>0</v>
      </c>
      <c r="E106" s="49">
        <f t="shared" si="52"/>
        <v>0</v>
      </c>
      <c r="F106" s="49">
        <f t="shared" si="52"/>
        <v>0</v>
      </c>
      <c r="G106" s="49">
        <f t="shared" si="52"/>
        <v>0</v>
      </c>
      <c r="H106" s="49">
        <f t="shared" si="52"/>
        <v>0</v>
      </c>
      <c r="I106" s="49">
        <f t="shared" si="52"/>
        <v>0</v>
      </c>
      <c r="J106" s="61" t="str">
        <f t="shared" si="52"/>
        <v/>
      </c>
      <c r="L106" s="52" t="e">
        <f>100*D106/SUM(D106:I106)</f>
        <v>#DIV/0!</v>
      </c>
      <c r="N106" s="52" t="e">
        <f>100*E106/SUM(E106:I106)</f>
        <v>#DIV/0!</v>
      </c>
      <c r="O106" s="52" t="e">
        <f>100*F106/SUM(E106:I106)</f>
        <v>#DIV/0!</v>
      </c>
      <c r="P106" s="52" t="e">
        <f>100*G106/SUM(E106:I106)</f>
        <v>#DIV/0!</v>
      </c>
      <c r="Q106" s="52" t="e">
        <f>100*H106/SUM(E106:I106)</f>
        <v>#DIV/0!</v>
      </c>
      <c r="R106" s="52" t="e">
        <f>100*I106/SUM(E106:I106)</f>
        <v>#DIV/0!</v>
      </c>
    </row>
    <row r="107" spans="2:18" x14ac:dyDescent="0.2">
      <c r="B107" s="49">
        <f t="shared" ref="B107:J107" si="53">B26</f>
        <v>21</v>
      </c>
      <c r="C107" s="68" t="str">
        <f t="shared" si="53"/>
        <v>I am subject to bullying at work</v>
      </c>
      <c r="D107" s="49">
        <f t="shared" si="53"/>
        <v>0</v>
      </c>
      <c r="E107" s="49">
        <f t="shared" si="53"/>
        <v>0</v>
      </c>
      <c r="F107" s="49">
        <f t="shared" si="53"/>
        <v>0</v>
      </c>
      <c r="G107" s="49">
        <f t="shared" si="53"/>
        <v>0</v>
      </c>
      <c r="H107" s="49">
        <f t="shared" si="53"/>
        <v>0</v>
      </c>
      <c r="I107" s="49">
        <f t="shared" si="53"/>
        <v>0</v>
      </c>
      <c r="J107" s="61" t="str">
        <f t="shared" si="53"/>
        <v/>
      </c>
      <c r="L107" s="52" t="e">
        <f>100*D107/SUM(D107:I107)</f>
        <v>#DIV/0!</v>
      </c>
      <c r="N107" s="52" t="e">
        <f>100*E107/SUM(E107:I107)</f>
        <v>#DIV/0!</v>
      </c>
      <c r="O107" s="52" t="e">
        <f>100*F107/SUM(E107:I107)</f>
        <v>#DIV/0!</v>
      </c>
      <c r="P107" s="52" t="e">
        <f>100*G107/SUM(E107:I107)</f>
        <v>#DIV/0!</v>
      </c>
      <c r="Q107" s="52" t="e">
        <f>100*H107/SUM(E107:I107)</f>
        <v>#DIV/0!</v>
      </c>
      <c r="R107" s="52" t="e">
        <f>100*I107/SUM(E107:I107)</f>
        <v>#DIV/0!</v>
      </c>
    </row>
    <row r="108" spans="2:18" x14ac:dyDescent="0.2">
      <c r="B108" s="62">
        <f t="shared" ref="B108:J108" si="54">B39</f>
        <v>34</v>
      </c>
      <c r="C108" s="74" t="str">
        <f t="shared" si="54"/>
        <v>Relationships at work are strained</v>
      </c>
      <c r="D108" s="62">
        <f t="shared" si="54"/>
        <v>0</v>
      </c>
      <c r="E108" s="62">
        <f t="shared" si="54"/>
        <v>0</v>
      </c>
      <c r="F108" s="62">
        <f t="shared" si="54"/>
        <v>0</v>
      </c>
      <c r="G108" s="62">
        <f t="shared" si="54"/>
        <v>0</v>
      </c>
      <c r="H108" s="62">
        <f t="shared" si="54"/>
        <v>0</v>
      </c>
      <c r="I108" s="62">
        <f t="shared" si="54"/>
        <v>0</v>
      </c>
      <c r="J108" s="64" t="str">
        <f t="shared" si="54"/>
        <v/>
      </c>
      <c r="K108" s="65"/>
      <c r="L108" s="66" t="e">
        <f>100*D108/SUM(D108:I108)</f>
        <v>#DIV/0!</v>
      </c>
      <c r="M108" s="66"/>
      <c r="N108" s="66" t="e">
        <f>100*E108/SUM(E108:I108)</f>
        <v>#DIV/0!</v>
      </c>
      <c r="O108" s="66" t="e">
        <f>100*F108/SUM(E108:I108)</f>
        <v>#DIV/0!</v>
      </c>
      <c r="P108" s="66" t="e">
        <f>100*G108/SUM(E108:I108)</f>
        <v>#DIV/0!</v>
      </c>
      <c r="Q108" s="66" t="e">
        <f>100*H108/SUM(E108:I108)</f>
        <v>#DIV/0!</v>
      </c>
      <c r="R108" s="66" t="e">
        <f>100*I108/SUM(E108:I108)</f>
        <v>#DIV/0!</v>
      </c>
    </row>
    <row r="109" spans="2:18" x14ac:dyDescent="0.2">
      <c r="B109" s="162"/>
      <c r="C109" s="168"/>
      <c r="D109" s="164">
        <f t="shared" ref="D109:I109" si="55">SUM(D105:D108)</f>
        <v>0</v>
      </c>
      <c r="E109" s="164">
        <f t="shared" si="55"/>
        <v>0</v>
      </c>
      <c r="F109" s="164">
        <f t="shared" si="55"/>
        <v>0</v>
      </c>
      <c r="G109" s="164">
        <f t="shared" si="55"/>
        <v>0</v>
      </c>
      <c r="H109" s="164">
        <f t="shared" si="55"/>
        <v>0</v>
      </c>
      <c r="I109" s="164">
        <f t="shared" si="55"/>
        <v>0</v>
      </c>
      <c r="J109" s="165" t="str">
        <f>Factors!E30</f>
        <v/>
      </c>
      <c r="K109" s="166"/>
      <c r="L109" s="167" t="e">
        <f t="shared" ref="L109:R109" si="56">AVERAGE(L105:L108)</f>
        <v>#DIV/0!</v>
      </c>
      <c r="M109" s="167"/>
      <c r="N109" s="167" t="e">
        <f t="shared" si="56"/>
        <v>#DIV/0!</v>
      </c>
      <c r="O109" s="167" t="e">
        <f t="shared" si="56"/>
        <v>#DIV/0!</v>
      </c>
      <c r="P109" s="167" t="e">
        <f t="shared" si="56"/>
        <v>#DIV/0!</v>
      </c>
      <c r="Q109" s="167" t="e">
        <f t="shared" si="56"/>
        <v>#DIV/0!</v>
      </c>
      <c r="R109" s="167" t="e">
        <f t="shared" si="56"/>
        <v>#DIV/0!</v>
      </c>
    </row>
    <row r="110" spans="2:18" x14ac:dyDescent="0.2">
      <c r="B110" s="67"/>
      <c r="C110" s="69"/>
    </row>
    <row r="112" spans="2:18" x14ac:dyDescent="0.2">
      <c r="B112" s="241" t="s">
        <v>38</v>
      </c>
      <c r="C112" s="241"/>
      <c r="D112" s="241"/>
      <c r="E112" s="241"/>
      <c r="F112" s="241"/>
      <c r="G112" s="241"/>
      <c r="H112" s="241"/>
      <c r="I112" s="241"/>
      <c r="J112" s="241"/>
    </row>
    <row r="114" spans="2:18" s="55" customFormat="1" x14ac:dyDescent="0.2">
      <c r="B114" s="240" t="s">
        <v>86</v>
      </c>
      <c r="C114" s="240"/>
      <c r="D114" s="240" t="s">
        <v>141</v>
      </c>
      <c r="E114" s="240"/>
      <c r="F114" s="240"/>
      <c r="G114" s="240"/>
      <c r="H114" s="240"/>
      <c r="I114" s="240"/>
      <c r="J114" s="53" t="s">
        <v>342</v>
      </c>
      <c r="K114" s="54"/>
      <c r="L114" s="169" t="s">
        <v>379</v>
      </c>
      <c r="M114" s="169"/>
      <c r="N114" s="169"/>
      <c r="O114" s="169"/>
      <c r="P114" s="169" t="s">
        <v>378</v>
      </c>
      <c r="Q114" s="169"/>
      <c r="R114" s="169"/>
    </row>
    <row r="115" spans="2:18" s="55" customFormat="1" x14ac:dyDescent="0.2">
      <c r="B115" s="56" t="s">
        <v>142</v>
      </c>
      <c r="C115" s="57" t="s">
        <v>144</v>
      </c>
      <c r="D115" s="56" t="s">
        <v>145</v>
      </c>
      <c r="E115" s="56" t="s">
        <v>146</v>
      </c>
      <c r="F115" s="56" t="s">
        <v>147</v>
      </c>
      <c r="G115" s="56" t="s">
        <v>148</v>
      </c>
      <c r="H115" s="56" t="s">
        <v>149</v>
      </c>
      <c r="I115" s="56" t="s">
        <v>150</v>
      </c>
      <c r="J115" s="58"/>
      <c r="K115" s="59"/>
      <c r="L115" s="60" t="s">
        <v>377</v>
      </c>
      <c r="M115" s="60"/>
      <c r="N115" s="60" t="s">
        <v>371</v>
      </c>
      <c r="O115" s="60" t="s">
        <v>372</v>
      </c>
      <c r="P115" s="60" t="s">
        <v>373</v>
      </c>
      <c r="Q115" s="60" t="s">
        <v>374</v>
      </c>
      <c r="R115" s="60" t="s">
        <v>375</v>
      </c>
    </row>
    <row r="116" spans="2:18" x14ac:dyDescent="0.2">
      <c r="B116" s="49">
        <f t="shared" ref="B116:J116" si="57">B6</f>
        <v>1</v>
      </c>
      <c r="C116" s="68" t="str">
        <f t="shared" si="57"/>
        <v>I am clear what is expected of me at work</v>
      </c>
      <c r="D116" s="49">
        <f t="shared" si="57"/>
        <v>0</v>
      </c>
      <c r="E116" s="49">
        <f t="shared" si="57"/>
        <v>0</v>
      </c>
      <c r="F116" s="49">
        <f t="shared" si="57"/>
        <v>0</v>
      </c>
      <c r="G116" s="49">
        <f t="shared" si="57"/>
        <v>0</v>
      </c>
      <c r="H116" s="49">
        <f t="shared" si="57"/>
        <v>0</v>
      </c>
      <c r="I116" s="49">
        <f t="shared" si="57"/>
        <v>0</v>
      </c>
      <c r="J116" s="61" t="str">
        <f t="shared" si="57"/>
        <v/>
      </c>
      <c r="L116" s="52" t="e">
        <f>100*D116/SUM(D116:I116)</f>
        <v>#DIV/0!</v>
      </c>
      <c r="N116" s="52" t="e">
        <f>100*E116/SUM(E116:I116)</f>
        <v>#DIV/0!</v>
      </c>
      <c r="O116" s="52" t="e">
        <f>100*F116/SUM(E116:I116)</f>
        <v>#DIV/0!</v>
      </c>
      <c r="P116" s="52" t="e">
        <f>100*G116/SUM(E116:I116)</f>
        <v>#DIV/0!</v>
      </c>
      <c r="Q116" s="52" t="e">
        <f>100*H116/SUM(E116:I116)</f>
        <v>#DIV/0!</v>
      </c>
      <c r="R116" s="52" t="e">
        <f>100*I116/SUM(E116:I116)</f>
        <v>#DIV/0!</v>
      </c>
    </row>
    <row r="117" spans="2:18" x14ac:dyDescent="0.2">
      <c r="B117" s="49">
        <f t="shared" ref="B117:J117" si="58">B9</f>
        <v>4</v>
      </c>
      <c r="C117" s="68" t="str">
        <f t="shared" si="58"/>
        <v>I know how to go about getting my job done</v>
      </c>
      <c r="D117" s="49">
        <f t="shared" si="58"/>
        <v>0</v>
      </c>
      <c r="E117" s="49">
        <f t="shared" si="58"/>
        <v>0</v>
      </c>
      <c r="F117" s="49">
        <f t="shared" si="58"/>
        <v>0</v>
      </c>
      <c r="G117" s="49">
        <f t="shared" si="58"/>
        <v>0</v>
      </c>
      <c r="H117" s="49">
        <f t="shared" si="58"/>
        <v>0</v>
      </c>
      <c r="I117" s="49">
        <f t="shared" si="58"/>
        <v>0</v>
      </c>
      <c r="J117" s="61" t="str">
        <f t="shared" si="58"/>
        <v/>
      </c>
      <c r="L117" s="52" t="e">
        <f>100*D117/SUM(D117:I117)</f>
        <v>#DIV/0!</v>
      </c>
      <c r="N117" s="52" t="e">
        <f>100*E117/SUM(E117:I117)</f>
        <v>#DIV/0!</v>
      </c>
      <c r="O117" s="52" t="e">
        <f>100*F117/SUM(E117:I117)</f>
        <v>#DIV/0!</v>
      </c>
      <c r="P117" s="52" t="e">
        <f>100*G117/SUM(E117:I117)</f>
        <v>#DIV/0!</v>
      </c>
      <c r="Q117" s="52" t="e">
        <f>100*H117/SUM(E117:I117)</f>
        <v>#DIV/0!</v>
      </c>
      <c r="R117" s="52" t="e">
        <f>100*I117/SUM(E117:I117)</f>
        <v>#DIV/0!</v>
      </c>
    </row>
    <row r="118" spans="2:18" x14ac:dyDescent="0.2">
      <c r="B118" s="49">
        <f t="shared" ref="B118:J118" si="59">B16</f>
        <v>11</v>
      </c>
      <c r="C118" s="68" t="str">
        <f t="shared" si="59"/>
        <v>I am clear what my duties and responsibilities are</v>
      </c>
      <c r="D118" s="49">
        <f t="shared" si="59"/>
        <v>0</v>
      </c>
      <c r="E118" s="49">
        <f t="shared" si="59"/>
        <v>0</v>
      </c>
      <c r="F118" s="49">
        <f t="shared" si="59"/>
        <v>0</v>
      </c>
      <c r="G118" s="49">
        <f t="shared" si="59"/>
        <v>0</v>
      </c>
      <c r="H118" s="49">
        <f t="shared" si="59"/>
        <v>0</v>
      </c>
      <c r="I118" s="49">
        <f t="shared" si="59"/>
        <v>0</v>
      </c>
      <c r="J118" s="61" t="str">
        <f t="shared" si="59"/>
        <v/>
      </c>
      <c r="L118" s="52" t="e">
        <f>100*D118/SUM(D118:I118)</f>
        <v>#DIV/0!</v>
      </c>
      <c r="N118" s="52" t="e">
        <f>100*E118/SUM(E118:I118)</f>
        <v>#DIV/0!</v>
      </c>
      <c r="O118" s="52" t="e">
        <f>100*F118/SUM(E118:I118)</f>
        <v>#DIV/0!</v>
      </c>
      <c r="P118" s="52" t="e">
        <f>100*G118/SUM(E118:I118)</f>
        <v>#DIV/0!</v>
      </c>
      <c r="Q118" s="52" t="e">
        <f>100*H118/SUM(E118:I118)</f>
        <v>#DIV/0!</v>
      </c>
      <c r="R118" s="52" t="e">
        <f>100*I118/SUM(E118:I118)</f>
        <v>#DIV/0!</v>
      </c>
    </row>
    <row r="119" spans="2:18" x14ac:dyDescent="0.2">
      <c r="B119" s="49">
        <f t="shared" ref="B119:J119" si="60">B18</f>
        <v>13</v>
      </c>
      <c r="C119" s="68" t="str">
        <f t="shared" si="60"/>
        <v>I am clear about the goals and objectives for my department</v>
      </c>
      <c r="D119" s="49">
        <f t="shared" si="60"/>
        <v>0</v>
      </c>
      <c r="E119" s="49">
        <f t="shared" si="60"/>
        <v>0</v>
      </c>
      <c r="F119" s="49">
        <f t="shared" si="60"/>
        <v>0</v>
      </c>
      <c r="G119" s="49">
        <f t="shared" si="60"/>
        <v>0</v>
      </c>
      <c r="H119" s="49">
        <f t="shared" si="60"/>
        <v>0</v>
      </c>
      <c r="I119" s="49">
        <f t="shared" si="60"/>
        <v>0</v>
      </c>
      <c r="J119" s="61" t="str">
        <f t="shared" si="60"/>
        <v/>
      </c>
      <c r="L119" s="52" t="e">
        <f>100*D119/SUM(D119:I119)</f>
        <v>#DIV/0!</v>
      </c>
      <c r="N119" s="52" t="e">
        <f>100*E119/SUM(E119:I119)</f>
        <v>#DIV/0!</v>
      </c>
      <c r="O119" s="52" t="e">
        <f>100*F119/SUM(E119:I119)</f>
        <v>#DIV/0!</v>
      </c>
      <c r="P119" s="52" t="e">
        <f>100*G119/SUM(E119:I119)</f>
        <v>#DIV/0!</v>
      </c>
      <c r="Q119" s="52" t="e">
        <f>100*H119/SUM(E119:I119)</f>
        <v>#DIV/0!</v>
      </c>
      <c r="R119" s="52" t="e">
        <f>100*I119/SUM(E119:I119)</f>
        <v>#DIV/0!</v>
      </c>
    </row>
    <row r="120" spans="2:18" x14ac:dyDescent="0.2">
      <c r="B120" s="62">
        <f t="shared" ref="B120:J120" si="61">B22</f>
        <v>17</v>
      </c>
      <c r="C120" s="74" t="str">
        <f t="shared" si="61"/>
        <v>I understand how my work fits into the overall aim of the organisation</v>
      </c>
      <c r="D120" s="62">
        <f t="shared" si="61"/>
        <v>0</v>
      </c>
      <c r="E120" s="62">
        <f t="shared" si="61"/>
        <v>0</v>
      </c>
      <c r="F120" s="62">
        <f t="shared" si="61"/>
        <v>0</v>
      </c>
      <c r="G120" s="62">
        <f t="shared" si="61"/>
        <v>0</v>
      </c>
      <c r="H120" s="62">
        <f t="shared" si="61"/>
        <v>0</v>
      </c>
      <c r="I120" s="62">
        <f t="shared" si="61"/>
        <v>0</v>
      </c>
      <c r="J120" s="64" t="str">
        <f t="shared" si="61"/>
        <v/>
      </c>
      <c r="K120" s="65"/>
      <c r="L120" s="66" t="e">
        <f>100*D120/SUM(D120:I120)</f>
        <v>#DIV/0!</v>
      </c>
      <c r="M120" s="66"/>
      <c r="N120" s="66" t="e">
        <f>100*E120/SUM(E120:I120)</f>
        <v>#DIV/0!</v>
      </c>
      <c r="O120" s="66" t="e">
        <f>100*F120/SUM(E120:I120)</f>
        <v>#DIV/0!</v>
      </c>
      <c r="P120" s="66" t="e">
        <f>100*G120/SUM(E120:I120)</f>
        <v>#DIV/0!</v>
      </c>
      <c r="Q120" s="66" t="e">
        <f>100*H120/SUM(E120:I120)</f>
        <v>#DIV/0!</v>
      </c>
      <c r="R120" s="66" t="e">
        <f>100*I120/SUM(E120:I120)</f>
        <v>#DIV/0!</v>
      </c>
    </row>
    <row r="121" spans="2:18" x14ac:dyDescent="0.2">
      <c r="B121" s="162"/>
      <c r="C121" s="168"/>
      <c r="D121" s="164">
        <f t="shared" ref="D121:I121" si="62">SUM(D116:D120)</f>
        <v>0</v>
      </c>
      <c r="E121" s="164">
        <f t="shared" si="62"/>
        <v>0</v>
      </c>
      <c r="F121" s="164">
        <f t="shared" si="62"/>
        <v>0</v>
      </c>
      <c r="G121" s="164">
        <f t="shared" si="62"/>
        <v>0</v>
      </c>
      <c r="H121" s="164">
        <f t="shared" si="62"/>
        <v>0</v>
      </c>
      <c r="I121" s="164">
        <f t="shared" si="62"/>
        <v>0</v>
      </c>
      <c r="J121" s="165" t="str">
        <f>Factors!E35</f>
        <v/>
      </c>
      <c r="K121" s="166"/>
      <c r="L121" s="167" t="e">
        <f t="shared" ref="L121:R121" si="63">AVERAGE(L116:L120)</f>
        <v>#DIV/0!</v>
      </c>
      <c r="M121" s="167"/>
      <c r="N121" s="167" t="e">
        <f t="shared" si="63"/>
        <v>#DIV/0!</v>
      </c>
      <c r="O121" s="167" t="e">
        <f t="shared" si="63"/>
        <v>#DIV/0!</v>
      </c>
      <c r="P121" s="167" t="e">
        <f t="shared" si="63"/>
        <v>#DIV/0!</v>
      </c>
      <c r="Q121" s="167" t="e">
        <f t="shared" si="63"/>
        <v>#DIV/0!</v>
      </c>
      <c r="R121" s="167" t="e">
        <f t="shared" si="63"/>
        <v>#DIV/0!</v>
      </c>
    </row>
    <row r="122" spans="2:18" x14ac:dyDescent="0.2">
      <c r="B122" s="67"/>
      <c r="C122" s="69"/>
    </row>
    <row r="124" spans="2:18" x14ac:dyDescent="0.2">
      <c r="B124" s="48" t="s">
        <v>35</v>
      </c>
    </row>
    <row r="126" spans="2:18" s="55" customFormat="1" x14ac:dyDescent="0.2">
      <c r="B126" s="240" t="s">
        <v>86</v>
      </c>
      <c r="C126" s="240"/>
      <c r="D126" s="240" t="s">
        <v>141</v>
      </c>
      <c r="E126" s="240"/>
      <c r="F126" s="240"/>
      <c r="G126" s="240"/>
      <c r="H126" s="240"/>
      <c r="I126" s="240"/>
      <c r="J126" s="53" t="s">
        <v>342</v>
      </c>
      <c r="K126" s="54"/>
      <c r="L126" s="169" t="s">
        <v>379</v>
      </c>
      <c r="M126" s="169"/>
      <c r="N126" s="169"/>
      <c r="O126" s="169"/>
      <c r="P126" s="169" t="s">
        <v>378</v>
      </c>
      <c r="Q126" s="169"/>
      <c r="R126" s="169"/>
    </row>
    <row r="127" spans="2:18" s="55" customFormat="1" x14ac:dyDescent="0.2">
      <c r="B127" s="56" t="s">
        <v>142</v>
      </c>
      <c r="C127" s="57" t="s">
        <v>144</v>
      </c>
      <c r="D127" s="56" t="s">
        <v>145</v>
      </c>
      <c r="E127" s="56" t="s">
        <v>146</v>
      </c>
      <c r="F127" s="56" t="s">
        <v>147</v>
      </c>
      <c r="G127" s="56" t="s">
        <v>148</v>
      </c>
      <c r="H127" s="56" t="s">
        <v>149</v>
      </c>
      <c r="I127" s="56" t="s">
        <v>150</v>
      </c>
      <c r="J127" s="58"/>
      <c r="K127" s="59"/>
      <c r="L127" s="60" t="s">
        <v>377</v>
      </c>
      <c r="M127" s="60"/>
      <c r="N127" s="60" t="s">
        <v>371</v>
      </c>
      <c r="O127" s="60" t="s">
        <v>372</v>
      </c>
      <c r="P127" s="60" t="s">
        <v>373</v>
      </c>
      <c r="Q127" s="60" t="s">
        <v>374</v>
      </c>
      <c r="R127" s="60" t="s">
        <v>375</v>
      </c>
    </row>
    <row r="128" spans="2:18" x14ac:dyDescent="0.2">
      <c r="B128" s="49">
        <f t="shared" ref="B128:J128" si="64">B31</f>
        <v>26</v>
      </c>
      <c r="C128" s="68" t="str">
        <f t="shared" si="64"/>
        <v>I have sufficient opportunities to question managers about change at work</v>
      </c>
      <c r="D128" s="49">
        <f t="shared" si="64"/>
        <v>0</v>
      </c>
      <c r="E128" s="49">
        <f t="shared" si="64"/>
        <v>0</v>
      </c>
      <c r="F128" s="49">
        <f t="shared" si="64"/>
        <v>0</v>
      </c>
      <c r="G128" s="49">
        <f t="shared" si="64"/>
        <v>0</v>
      </c>
      <c r="H128" s="49">
        <f t="shared" si="64"/>
        <v>0</v>
      </c>
      <c r="I128" s="49">
        <f t="shared" si="64"/>
        <v>0</v>
      </c>
      <c r="J128" s="61" t="str">
        <f t="shared" si="64"/>
        <v/>
      </c>
      <c r="L128" s="52" t="e">
        <f>100*D128/SUM(D128:I128)</f>
        <v>#DIV/0!</v>
      </c>
      <c r="N128" s="52" t="e">
        <f>100*E128/SUM(E128:I128)</f>
        <v>#DIV/0!</v>
      </c>
      <c r="O128" s="52" t="e">
        <f>100*F128/SUM(E128:I128)</f>
        <v>#DIV/0!</v>
      </c>
      <c r="P128" s="52" t="e">
        <f>100*G128/SUM(E128:I128)</f>
        <v>#DIV/0!</v>
      </c>
      <c r="Q128" s="52" t="e">
        <f>100*H128/SUM(E128:I128)</f>
        <v>#DIV/0!</v>
      </c>
      <c r="R128" s="52" t="e">
        <f>100*I128/SUM(E128:I128)</f>
        <v>#DIV/0!</v>
      </c>
    </row>
    <row r="129" spans="2:18" x14ac:dyDescent="0.2">
      <c r="B129" s="49">
        <f t="shared" ref="B129:J129" si="65">B33</f>
        <v>28</v>
      </c>
      <c r="C129" s="68" t="str">
        <f t="shared" si="65"/>
        <v>Staff are always consulted about change at work</v>
      </c>
      <c r="D129" s="49">
        <f t="shared" si="65"/>
        <v>0</v>
      </c>
      <c r="E129" s="49">
        <f t="shared" si="65"/>
        <v>0</v>
      </c>
      <c r="F129" s="49">
        <f t="shared" si="65"/>
        <v>0</v>
      </c>
      <c r="G129" s="49">
        <f t="shared" si="65"/>
        <v>0</v>
      </c>
      <c r="H129" s="49">
        <f t="shared" si="65"/>
        <v>0</v>
      </c>
      <c r="I129" s="49">
        <f t="shared" si="65"/>
        <v>0</v>
      </c>
      <c r="J129" s="61" t="str">
        <f t="shared" si="65"/>
        <v/>
      </c>
      <c r="L129" s="52" t="e">
        <f>100*D129/SUM(D129:I129)</f>
        <v>#DIV/0!</v>
      </c>
      <c r="N129" s="52" t="e">
        <f>100*E129/SUM(E129:I129)</f>
        <v>#DIV/0!</v>
      </c>
      <c r="O129" s="52" t="e">
        <f>100*F129/SUM(E129:I129)</f>
        <v>#DIV/0!</v>
      </c>
      <c r="P129" s="52" t="e">
        <f>100*G129/SUM(E129:I129)</f>
        <v>#DIV/0!</v>
      </c>
      <c r="Q129" s="52" t="e">
        <f>100*H129/SUM(E129:I129)</f>
        <v>#DIV/0!</v>
      </c>
      <c r="R129" s="52" t="e">
        <f>100*I129/SUM(E129:I129)</f>
        <v>#DIV/0!</v>
      </c>
    </row>
    <row r="130" spans="2:18" x14ac:dyDescent="0.2">
      <c r="B130" s="62">
        <f t="shared" ref="B130:J130" si="66">B37</f>
        <v>32</v>
      </c>
      <c r="C130" s="74" t="str">
        <f t="shared" si="66"/>
        <v>When changes are made at work, I am clear how they will work out in practice</v>
      </c>
      <c r="D130" s="62">
        <f t="shared" si="66"/>
        <v>0</v>
      </c>
      <c r="E130" s="62">
        <f t="shared" si="66"/>
        <v>0</v>
      </c>
      <c r="F130" s="62">
        <f t="shared" si="66"/>
        <v>0</v>
      </c>
      <c r="G130" s="62">
        <f t="shared" si="66"/>
        <v>0</v>
      </c>
      <c r="H130" s="62">
        <f t="shared" si="66"/>
        <v>0</v>
      </c>
      <c r="I130" s="62">
        <f t="shared" si="66"/>
        <v>0</v>
      </c>
      <c r="J130" s="64" t="str">
        <f t="shared" si="66"/>
        <v/>
      </c>
      <c r="K130" s="65"/>
      <c r="L130" s="66" t="e">
        <f>100*D130/SUM(D130:I130)</f>
        <v>#DIV/0!</v>
      </c>
      <c r="M130" s="66"/>
      <c r="N130" s="66" t="e">
        <f>100*E130/SUM(E130:I130)</f>
        <v>#DIV/0!</v>
      </c>
      <c r="O130" s="66" t="e">
        <f>100*F130/SUM(E130:I130)</f>
        <v>#DIV/0!</v>
      </c>
      <c r="P130" s="66" t="e">
        <f>100*G130/SUM(E130:I130)</f>
        <v>#DIV/0!</v>
      </c>
      <c r="Q130" s="66" t="e">
        <f>100*H130/SUM(E130:I130)</f>
        <v>#DIV/0!</v>
      </c>
      <c r="R130" s="66" t="e">
        <f>100*I130/SUM(E130:I130)</f>
        <v>#DIV/0!</v>
      </c>
    </row>
    <row r="131" spans="2:18" x14ac:dyDescent="0.2">
      <c r="B131" s="162"/>
      <c r="C131" s="168"/>
      <c r="D131" s="164">
        <f t="shared" ref="D131:I131" si="67">SUM(D128:D130)</f>
        <v>0</v>
      </c>
      <c r="E131" s="164">
        <f t="shared" si="67"/>
        <v>0</v>
      </c>
      <c r="F131" s="164">
        <f t="shared" si="67"/>
        <v>0</v>
      </c>
      <c r="G131" s="164">
        <f t="shared" si="67"/>
        <v>0</v>
      </c>
      <c r="H131" s="164">
        <f t="shared" si="67"/>
        <v>0</v>
      </c>
      <c r="I131" s="164">
        <f t="shared" si="67"/>
        <v>0</v>
      </c>
      <c r="J131" s="165" t="str">
        <f>Factors!E41</f>
        <v/>
      </c>
      <c r="K131" s="166"/>
      <c r="L131" s="167" t="e">
        <f t="shared" ref="L131:R131" si="68">AVERAGE(L128:L130)</f>
        <v>#DIV/0!</v>
      </c>
      <c r="M131" s="167"/>
      <c r="N131" s="167" t="e">
        <f t="shared" si="68"/>
        <v>#DIV/0!</v>
      </c>
      <c r="O131" s="167" t="e">
        <f t="shared" si="68"/>
        <v>#DIV/0!</v>
      </c>
      <c r="P131" s="167" t="e">
        <f t="shared" si="68"/>
        <v>#DIV/0!</v>
      </c>
      <c r="Q131" s="167" t="e">
        <f t="shared" si="68"/>
        <v>#DIV/0!</v>
      </c>
      <c r="R131" s="167" t="e">
        <f t="shared" si="68"/>
        <v>#DIV/0!</v>
      </c>
    </row>
    <row r="132" spans="2:18" x14ac:dyDescent="0.2">
      <c r="B132" s="67"/>
      <c r="C132" s="69"/>
    </row>
  </sheetData>
  <sheetProtection sheet="1" objects="1" scenarios="1"/>
  <mergeCells count="17">
    <mergeCell ref="B67:C67"/>
    <mergeCell ref="D4:I4"/>
    <mergeCell ref="D52:I52"/>
    <mergeCell ref="D67:I67"/>
    <mergeCell ref="B4:C4"/>
    <mergeCell ref="B52:C52"/>
    <mergeCell ref="B92:C92"/>
    <mergeCell ref="D92:I92"/>
    <mergeCell ref="B103:C103"/>
    <mergeCell ref="D103:I103"/>
    <mergeCell ref="B80:C80"/>
    <mergeCell ref="D80:I80"/>
    <mergeCell ref="B114:C114"/>
    <mergeCell ref="D114:I114"/>
    <mergeCell ref="B112:J112"/>
    <mergeCell ref="B126:C126"/>
    <mergeCell ref="D126:I126"/>
  </mergeCells>
  <phoneticPr fontId="0" type="noConversion"/>
  <printOptions horizontalCentered="1"/>
  <pageMargins left="0.74803149606299213" right="0.74803149606299213" top="0.70866141732283472" bottom="0.6692913385826772" header="0.51181102362204722" footer="0.51181102362204722"/>
  <pageSetup paperSize="9" scale="78" orientation="portrait" r:id="rId1"/>
  <headerFooter alignWithMargins="0"/>
  <rowBreaks count="1" manualBreakCount="1">
    <brk id="100"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23</vt:i4>
      </vt:variant>
      <vt:variant>
        <vt:lpstr>Named Ranges</vt:lpstr>
      </vt:variant>
      <vt:variant>
        <vt:i4>4</vt:i4>
      </vt:variant>
    </vt:vector>
  </HeadingPairs>
  <TitlesOfParts>
    <vt:vector size="27" baseType="lpstr">
      <vt:lpstr>Before You Start</vt:lpstr>
      <vt:lpstr>Instructions &amp; Help</vt:lpstr>
      <vt:lpstr>Categories</vt:lpstr>
      <vt:lpstr>Enter Questionnaire Scores</vt:lpstr>
      <vt:lpstr>Input</vt:lpstr>
      <vt:lpstr>Data Sets</vt:lpstr>
      <vt:lpstr>Summary of Results</vt:lpstr>
      <vt:lpstr>Question by Question</vt:lpstr>
      <vt:lpstr>Totals</vt:lpstr>
      <vt:lpstr>Subtotals</vt:lpstr>
      <vt:lpstr>Graphs</vt:lpstr>
      <vt:lpstr>Graphs (B&amp;W)</vt:lpstr>
      <vt:lpstr>Open</vt:lpstr>
      <vt:lpstr>Raw Data</vt:lpstr>
      <vt:lpstr>Options</vt:lpstr>
      <vt:lpstr>Working Set</vt:lpstr>
      <vt:lpstr>Colour Index</vt:lpstr>
      <vt:lpstr>Factors</vt:lpstr>
      <vt:lpstr>Data Set Config</vt:lpstr>
      <vt:lpstr>DS_Blank</vt:lpstr>
      <vt:lpstr>DS_PWC2004</vt:lpstr>
      <vt:lpstr>DS_SIP1</vt:lpstr>
      <vt:lpstr>DS_ORGAVE2008</vt:lpstr>
      <vt:lpstr>CatInput</vt:lpstr>
      <vt:lpstr>Open!Print_Area</vt:lpstr>
      <vt:lpstr>'Question by Question'!Print_Area</vt:lpstr>
      <vt:lpstr>'Summary of Results'!Print_Area</vt:lpstr>
    </vt:vector>
  </TitlesOfParts>
  <Manager>GDL</Manager>
  <Company>Health and Safety Laboratory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HSE Management Standards Analysis Tool</dc:title>
  <dc:subject>Management Standards for Work-Related Stress</dc:subject>
  <dc:creator>ASH</dc:creator>
  <dc:description>Version: 153_x000d_
CVS file: msanalysistool152.xls</dc:description>
  <cp:lastModifiedBy>Pop, Maria</cp:lastModifiedBy>
  <cp:lastPrinted>2014-10-27T07:54:36Z</cp:lastPrinted>
  <dcterms:created xsi:type="dcterms:W3CDTF">2004-08-16T08:01:50Z</dcterms:created>
  <dcterms:modified xsi:type="dcterms:W3CDTF">2019-12-09T14:11:44Z</dcterms:modified>
</cp:coreProperties>
</file>